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985" windowHeight="6225" activeTab="0"/>
  </bookViews>
  <sheets>
    <sheet name="Report" sheetId="1" r:id="rId1"/>
    <sheet name="Input" sheetId="2" r:id="rId2"/>
    <sheet name="%AC" sheetId="3" r:id="rId3"/>
    <sheet name="%Comp." sheetId="4" r:id="rId4"/>
    <sheet name="1" sheetId="5" r:id="rId5"/>
    <sheet name="2" sheetId="6" r:id="rId6"/>
    <sheet name="3" sheetId="7" r:id="rId7"/>
    <sheet name="4" sheetId="8" r:id="rId8"/>
    <sheet name="5" sheetId="9" r:id="rId9"/>
    <sheet name="6" sheetId="10" r:id="rId10"/>
    <sheet name="7" sheetId="11" r:id="rId11"/>
    <sheet name="8" sheetId="12" r:id="rId12"/>
    <sheet name="9" sheetId="13" r:id="rId13"/>
    <sheet name="10" sheetId="14" r:id="rId14"/>
  </sheets>
  <definedNames>
    <definedName name="_xlnm.Print_Area" localSheetId="2">'%AC'!$A$1:$Y$46</definedName>
    <definedName name="_xlnm.Print_Area" localSheetId="3">'%Comp.'!$A$1:$Y$46</definedName>
    <definedName name="_xlnm.Print_Area" localSheetId="4">'1'!#REF!</definedName>
    <definedName name="_xlnm.Print_Area" localSheetId="5">'2'!#REF!</definedName>
    <definedName name="_xlnm.Print_Area" localSheetId="6">'3'!#REF!</definedName>
    <definedName name="_xlnm.Print_Area" localSheetId="7">'4'!#REF!</definedName>
    <definedName name="_xlnm.Print_Area" localSheetId="8">'5'!#REF!</definedName>
    <definedName name="_xlnm.Print_Area" localSheetId="9">'6'!#REF!</definedName>
    <definedName name="_xlnm.Print_Area" localSheetId="10">'7'!#REF!</definedName>
    <definedName name="_xlnm.Print_Area" localSheetId="11">'8'!#REF!</definedName>
    <definedName name="_xlnm.Print_Area" localSheetId="12">'9'!#REF!</definedName>
    <definedName name="_xlnm.Print_Area" localSheetId="0">'Report'!$A$2:$I$48</definedName>
  </definedNames>
  <calcPr fullCalcOnLoad="1"/>
</workbook>
</file>

<file path=xl/sharedStrings.xml><?xml version="1.0" encoding="utf-8"?>
<sst xmlns="http://schemas.openxmlformats.org/spreadsheetml/2006/main" count="389" uniqueCount="126">
  <si>
    <t>Chart data</t>
  </si>
  <si>
    <t>Project #:</t>
  </si>
  <si>
    <t>Test Units:</t>
  </si>
  <si>
    <t>Item #:</t>
  </si>
  <si>
    <t>Test #</t>
  </si>
  <si>
    <t>Test of:</t>
  </si>
  <si>
    <t>Notes</t>
  </si>
  <si>
    <t>QC sheet for:</t>
  </si>
  <si>
    <t>Sampled by</t>
  </si>
  <si>
    <t>Tested by</t>
  </si>
  <si>
    <t>Individual Tests</t>
  </si>
  <si>
    <t>Test Ranges</t>
  </si>
  <si>
    <t>Tests for:</t>
  </si>
  <si>
    <t>Test Method:</t>
  </si>
  <si>
    <t>Test No.</t>
  </si>
  <si>
    <t xml:space="preserve"> </t>
  </si>
  <si>
    <t>Date Reported</t>
  </si>
  <si>
    <t>Contractor:</t>
  </si>
  <si>
    <t>Upper Control Limit</t>
  </si>
  <si>
    <t>Upper Spec. Limit</t>
  </si>
  <si>
    <t>Lower Spec. Limit</t>
  </si>
  <si>
    <t>Lower Control Limit</t>
  </si>
  <si>
    <t>Instructions:</t>
  </si>
  <si>
    <t>INPUT BY:</t>
  </si>
  <si>
    <t>CHECKED BY:</t>
  </si>
  <si>
    <t>Mean of Tests:</t>
  </si>
  <si>
    <t>Lab No.</t>
  </si>
  <si>
    <t>Chart by:</t>
  </si>
  <si>
    <t>Upper Spec. Limit:</t>
  </si>
  <si>
    <t>Checked by:</t>
  </si>
  <si>
    <t>Test Result*</t>
  </si>
  <si>
    <t>Range*</t>
  </si>
  <si>
    <t>* Ignore zeros on charts for</t>
  </si>
  <si>
    <t>test results without data.</t>
  </si>
  <si>
    <t>Test UCL</t>
  </si>
  <si>
    <t>U. Spec</t>
  </si>
  <si>
    <t>Test C/L</t>
  </si>
  <si>
    <t>L. Spec.</t>
  </si>
  <si>
    <t>Test LCL</t>
  </si>
  <si>
    <t>Range C/L</t>
  </si>
  <si>
    <t>Range UCL</t>
  </si>
  <si>
    <t>Range LCL</t>
  </si>
  <si>
    <t>Average (C/L)</t>
  </si>
  <si>
    <t>A.D. Charlie</t>
  </si>
  <si>
    <t>Hi-Ball Construction</t>
  </si>
  <si>
    <t>Material Tested:</t>
  </si>
  <si>
    <t>Project Name:</t>
  </si>
  <si>
    <t xml:space="preserve">Project #:  </t>
  </si>
  <si>
    <t>401(1)</t>
  </si>
  <si>
    <t>Sample Location</t>
  </si>
  <si>
    <t>Sample Date</t>
  </si>
  <si>
    <t>Haines Highway Widening</t>
  </si>
  <si>
    <t>495Z7</t>
  </si>
  <si>
    <t>AC Sample Date</t>
  </si>
  <si>
    <t>AC Content Lab #</t>
  </si>
  <si>
    <t>Asphalt Cement Content</t>
  </si>
  <si>
    <t>Windrow</t>
  </si>
  <si>
    <t>Compaction Control</t>
  </si>
  <si>
    <t>Sta. 125+30, 10' Rt.</t>
  </si>
  <si>
    <t>Sta. 135+50, 6' Rt.</t>
  </si>
  <si>
    <t>Sta 148+90, 7' Lt.</t>
  </si>
  <si>
    <t>Sta 155+20, 5' Rt.</t>
  </si>
  <si>
    <t>Sta. 173+35, 5' Lt.</t>
  </si>
  <si>
    <t>Sta 185+60, 9' Rt.</t>
  </si>
  <si>
    <t>Mix Type:</t>
  </si>
  <si>
    <t>Asphalt Concrete Type IIA</t>
  </si>
  <si>
    <t>Sta 196+10, 10' Lt.</t>
  </si>
  <si>
    <t>Truck #</t>
  </si>
  <si>
    <t>Sta 204+80, 5' Lt.</t>
  </si>
  <si>
    <t>Sta. 215+50, 3' Rt.</t>
  </si>
  <si>
    <t>Sta. 235+50, 6' Rt.</t>
  </si>
  <si>
    <t>Sta 248+90, 7' Lt.</t>
  </si>
  <si>
    <t>Sta 255+20, 5' Rt.</t>
  </si>
  <si>
    <t>Sta. 273+35, 5' Lt.</t>
  </si>
  <si>
    <t>Sta 285+60, 9' Rt.</t>
  </si>
  <si>
    <t>Sta 296+10, 10' Lt.</t>
  </si>
  <si>
    <t>Sta 304+80, 5' Lt.</t>
  </si>
  <si>
    <t>Sta. 315+50, 3' Rt.</t>
  </si>
  <si>
    <t>Sta. 335+50, 6' Rt.</t>
  </si>
  <si>
    <t>Sta 348+90, 7' Lt.</t>
  </si>
  <si>
    <t>Sta 355+20, 5' Rt.</t>
  </si>
  <si>
    <t>Sta. 373+35, 5' Lt.</t>
  </si>
  <si>
    <t>Sta 385+60, 9' Rt.</t>
  </si>
  <si>
    <t>Sta 396+10, 10' Lt.</t>
  </si>
  <si>
    <t>B. Jones</t>
  </si>
  <si>
    <t>R. Simmons</t>
  </si>
  <si>
    <t>J. Doe</t>
  </si>
  <si>
    <t>Sta 409+10, 8' Rt.</t>
  </si>
  <si>
    <t>Sample Method</t>
  </si>
  <si>
    <t>ATM 403</t>
  </si>
  <si>
    <t>ATM 413</t>
  </si>
  <si>
    <t>AC Content Test Method</t>
  </si>
  <si>
    <t>ATM 406</t>
  </si>
  <si>
    <t>Compaction Sample Date</t>
  </si>
  <si>
    <t>Compaction Lab #</t>
  </si>
  <si>
    <t>Density Test Method</t>
  </si>
  <si>
    <t>ATM 410</t>
  </si>
  <si>
    <t>% Compaction</t>
  </si>
  <si>
    <t>HMA Mix and Cores</t>
  </si>
  <si>
    <t>401(2)</t>
  </si>
  <si>
    <t xml:space="preserve">% </t>
  </si>
  <si>
    <t>HMA Mix</t>
  </si>
  <si>
    <t>Mix Design Target:</t>
  </si>
  <si>
    <t>JMF Target</t>
  </si>
  <si>
    <t>Data</t>
  </si>
  <si>
    <t>Mix Design No.:</t>
  </si>
  <si>
    <t>12C-132</t>
  </si>
  <si>
    <t>Mix Design No.</t>
  </si>
  <si>
    <t xml:space="preserve">HMA Asphalt Content and Compaction </t>
  </si>
  <si>
    <t>12C-129</t>
  </si>
  <si>
    <t xml:space="preserve">S. Date </t>
  </si>
  <si>
    <t>Cores</t>
  </si>
  <si>
    <t>Data for:</t>
  </si>
  <si>
    <t>Project:</t>
  </si>
  <si>
    <t>Density %</t>
  </si>
  <si>
    <t>Asphalt %</t>
  </si>
  <si>
    <r>
      <t>Tested Density (G</t>
    </r>
    <r>
      <rPr>
        <b/>
        <vertAlign val="subscript"/>
        <sz val="10"/>
        <rFont val="Arial"/>
        <family val="2"/>
      </rPr>
      <t>mb</t>
    </r>
    <r>
      <rPr>
        <b/>
        <sz val="10"/>
        <rFont val="Arial"/>
        <family val="2"/>
      </rPr>
      <t>)</t>
    </r>
  </si>
  <si>
    <r>
      <t>Density Standard (G</t>
    </r>
    <r>
      <rPr>
        <b/>
        <vertAlign val="subscript"/>
        <sz val="10"/>
        <rFont val="Arial"/>
        <family val="2"/>
      </rPr>
      <t>mm</t>
    </r>
    <r>
      <rPr>
        <b/>
        <sz val="10"/>
        <rFont val="Arial"/>
        <family val="2"/>
      </rPr>
      <t>)</t>
    </r>
  </si>
  <si>
    <t>Delete example data and adjust files as needed for project requirements.</t>
  </si>
  <si>
    <t>Asphalt Cement Content Control</t>
  </si>
  <si>
    <t>Asphalt Cement Content Control Data</t>
  </si>
  <si>
    <t>Compaction Control Data</t>
  </si>
  <si>
    <t>Adj-4</t>
  </si>
  <si>
    <t>Adj-P1</t>
  </si>
  <si>
    <t>Adj-P3</t>
  </si>
  <si>
    <t>B. Johnson, P.A.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</si>
</sst>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0000"/>
    <numFmt numFmtId="168" formatCode="yymmdd"/>
    <numFmt numFmtId="169" formatCode="0.0_);\(0.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1"/>
      <color indexed="9"/>
      <name val="Arial"/>
      <family val="2"/>
    </font>
    <font>
      <b/>
      <sz val="9"/>
      <color indexed="9"/>
      <name val="Arial Narrow"/>
      <family val="2"/>
    </font>
    <font>
      <b/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gency FB"/>
      <family val="0"/>
    </font>
    <font>
      <sz val="13.2"/>
      <color indexed="8"/>
      <name val="Agency FB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thin"/>
      <bottom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medium"/>
      <bottom style="hair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4" borderId="0" xfId="0" applyFont="1" applyFill="1" applyAlignment="1">
      <alignment/>
    </xf>
    <xf numFmtId="165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 horizontal="center"/>
    </xf>
    <xf numFmtId="167" fontId="0" fillId="34" borderId="0" xfId="0" applyNumberFormat="1" applyFill="1" applyAlignment="1">
      <alignment/>
    </xf>
    <xf numFmtId="0" fontId="4" fillId="14" borderId="13" xfId="0" applyFont="1" applyFill="1" applyBorder="1" applyAlignment="1">
      <alignment horizontal="center"/>
    </xf>
    <xf numFmtId="0" fontId="47" fillId="14" borderId="14" xfId="0" applyFont="1" applyFill="1" applyBorder="1" applyAlignment="1">
      <alignment horizontal="left" wrapText="1"/>
    </xf>
    <xf numFmtId="0" fontId="47" fillId="14" borderId="15" xfId="0" applyFont="1" applyFill="1" applyBorder="1" applyAlignment="1">
      <alignment horizontal="left" wrapText="1"/>
    </xf>
    <xf numFmtId="0" fontId="48" fillId="14" borderId="15" xfId="0" applyFont="1" applyFill="1" applyBorder="1" applyAlignment="1">
      <alignment horizontal="left" wrapText="1"/>
    </xf>
    <xf numFmtId="0" fontId="49" fillId="14" borderId="15" xfId="0" applyFont="1" applyFill="1" applyBorder="1" applyAlignment="1">
      <alignment horizontal="left" wrapText="1"/>
    </xf>
    <xf numFmtId="0" fontId="0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0" fillId="14" borderId="22" xfId="0" applyFont="1" applyFill="1" applyBorder="1" applyAlignment="1">
      <alignment horizontal="center" wrapText="1"/>
    </xf>
    <xf numFmtId="0" fontId="50" fillId="14" borderId="23" xfId="0" applyFont="1" applyFill="1" applyBorder="1" applyAlignment="1">
      <alignment horizontal="center" wrapText="1"/>
    </xf>
    <xf numFmtId="0" fontId="50" fillId="14" borderId="24" xfId="0" applyFont="1" applyFill="1" applyBorder="1" applyAlignment="1">
      <alignment horizontal="center" wrapText="1"/>
    </xf>
    <xf numFmtId="0" fontId="0" fillId="0" borderId="25" xfId="0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center"/>
      <protection/>
    </xf>
    <xf numFmtId="168" fontId="0" fillId="0" borderId="25" xfId="0" applyNumberFormat="1" applyBorder="1" applyAlignment="1" applyProtection="1" quotePrefix="1">
      <alignment horizontal="center"/>
      <protection/>
    </xf>
    <xf numFmtId="1" fontId="0" fillId="0" borderId="25" xfId="0" applyNumberFormat="1" applyBorder="1" applyAlignment="1" applyProtection="1">
      <alignment horizontal="center"/>
      <protection locked="0"/>
    </xf>
    <xf numFmtId="166" fontId="0" fillId="0" borderId="25" xfId="0" applyNumberFormat="1" applyBorder="1" applyAlignment="1" applyProtection="1">
      <alignment horizontal="center"/>
      <protection/>
    </xf>
    <xf numFmtId="0" fontId="47" fillId="14" borderId="10" xfId="0" applyFont="1" applyFill="1" applyBorder="1" applyAlignment="1">
      <alignment/>
    </xf>
    <xf numFmtId="0" fontId="49" fillId="14" borderId="26" xfId="0" applyFont="1" applyFill="1" applyBorder="1" applyAlignment="1">
      <alignment horizontal="left" wrapText="1"/>
    </xf>
    <xf numFmtId="0" fontId="0" fillId="34" borderId="27" xfId="0" applyFont="1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0" fillId="34" borderId="0" xfId="0" applyFont="1" applyFill="1" applyAlignment="1">
      <alignment horizontal="center"/>
    </xf>
    <xf numFmtId="0" fontId="51" fillId="14" borderId="29" xfId="0" applyFont="1" applyFill="1" applyBorder="1" applyAlignment="1">
      <alignment horizontal="center" wrapText="1"/>
    </xf>
    <xf numFmtId="14" fontId="0" fillId="34" borderId="28" xfId="0" applyNumberFormat="1" applyFont="1" applyFill="1" applyBorder="1" applyAlignment="1" applyProtection="1">
      <alignment horizontal="center"/>
      <protection locked="0"/>
    </xf>
    <xf numFmtId="14" fontId="0" fillId="0" borderId="25" xfId="0" applyNumberFormat="1" applyBorder="1" applyAlignment="1" applyProtection="1">
      <alignment horizontal="center"/>
      <protection locked="0"/>
    </xf>
    <xf numFmtId="0" fontId="2" fillId="34" borderId="0" xfId="0" applyFont="1" applyFill="1" applyAlignment="1">
      <alignment horizontal="right"/>
    </xf>
    <xf numFmtId="0" fontId="0" fillId="0" borderId="25" xfId="0" applyBorder="1" applyAlignment="1">
      <alignment horizontal="center"/>
    </xf>
    <xf numFmtId="166" fontId="0" fillId="34" borderId="0" xfId="0" applyNumberForma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0" borderId="0" xfId="0" applyFont="1" applyAlignment="1">
      <alignment/>
    </xf>
    <xf numFmtId="14" fontId="0" fillId="0" borderId="25" xfId="0" applyNumberFormat="1" applyBorder="1" applyAlignment="1">
      <alignment/>
    </xf>
    <xf numFmtId="0" fontId="47" fillId="14" borderId="29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27" xfId="0" applyBorder="1" applyAlignment="1">
      <alignment/>
    </xf>
    <xf numFmtId="1" fontId="0" fillId="0" borderId="25" xfId="0" applyNumberFormat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1" fontId="2" fillId="2" borderId="17" xfId="0" applyNumberFormat="1" applyFont="1" applyFill="1" applyBorder="1" applyAlignment="1">
      <alignment horizontal="center"/>
    </xf>
    <xf numFmtId="0" fontId="0" fillId="34" borderId="28" xfId="0" applyFill="1" applyBorder="1" applyAlignment="1">
      <alignment/>
    </xf>
    <xf numFmtId="0" fontId="0" fillId="34" borderId="0" xfId="0" applyFont="1" applyFill="1" applyAlignment="1">
      <alignment/>
    </xf>
    <xf numFmtId="166" fontId="0" fillId="34" borderId="25" xfId="0" applyNumberFormat="1" applyFill="1" applyBorder="1" applyAlignment="1" applyProtection="1" quotePrefix="1">
      <alignment horizontal="center"/>
      <protection/>
    </xf>
    <xf numFmtId="2" fontId="0" fillId="34" borderId="25" xfId="0" applyNumberFormat="1" applyFill="1" applyBorder="1" applyAlignment="1" applyProtection="1">
      <alignment horizontal="center"/>
      <protection/>
    </xf>
    <xf numFmtId="14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14" fontId="0" fillId="0" borderId="32" xfId="0" applyNumberFormat="1" applyBorder="1" applyAlignment="1">
      <alignment/>
    </xf>
    <xf numFmtId="0" fontId="5" fillId="0" borderId="33" xfId="0" applyFont="1" applyBorder="1" applyAlignment="1">
      <alignment horizontal="center"/>
    </xf>
    <xf numFmtId="0" fontId="0" fillId="0" borderId="30" xfId="0" applyBorder="1" applyAlignment="1">
      <alignment/>
    </xf>
    <xf numFmtId="0" fontId="5" fillId="0" borderId="33" xfId="0" applyFont="1" applyBorder="1" applyAlignment="1">
      <alignment wrapText="1"/>
    </xf>
    <xf numFmtId="14" fontId="0" fillId="0" borderId="34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33" borderId="0" xfId="0" applyFill="1" applyBorder="1" applyAlignment="1">
      <alignment vertical="top"/>
    </xf>
    <xf numFmtId="0" fontId="0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5" fillId="0" borderId="33" xfId="0" applyFont="1" applyBorder="1" applyAlignment="1">
      <alignment horizontal="center" wrapText="1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0" xfId="0" applyNumberForma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4" fontId="0" fillId="0" borderId="35" xfId="0" applyNumberFormat="1" applyBorder="1" applyAlignment="1">
      <alignment/>
    </xf>
    <xf numFmtId="0" fontId="0" fillId="33" borderId="10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7" xfId="0" applyFill="1" applyBorder="1" applyAlignment="1">
      <alignment/>
    </xf>
    <xf numFmtId="0" fontId="2" fillId="33" borderId="3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5" fillId="0" borderId="38" xfId="0" applyFont="1" applyBorder="1" applyAlignment="1">
      <alignment wrapText="1"/>
    </xf>
    <xf numFmtId="0" fontId="5" fillId="0" borderId="39" xfId="0" applyFont="1" applyBorder="1" applyAlignment="1">
      <alignment horizontal="center" wrapText="1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33" borderId="27" xfId="0" applyFont="1" applyFill="1" applyBorder="1" applyAlignment="1">
      <alignment/>
    </xf>
    <xf numFmtId="0" fontId="5" fillId="0" borderId="39" xfId="0" applyFont="1" applyBorder="1" applyAlignment="1">
      <alignment wrapText="1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1" fontId="0" fillId="0" borderId="35" xfId="0" applyNumberFormat="1" applyFont="1" applyBorder="1" applyAlignment="1">
      <alignment horizontal="center"/>
    </xf>
    <xf numFmtId="14" fontId="0" fillId="0" borderId="41" xfId="0" applyNumberFormat="1" applyBorder="1" applyAlignment="1">
      <alignment/>
    </xf>
    <xf numFmtId="0" fontId="0" fillId="0" borderId="21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Fill="1" applyBorder="1" applyAlignment="1">
      <alignment/>
    </xf>
    <xf numFmtId="14" fontId="0" fillId="0" borderId="43" xfId="0" applyNumberFormat="1" applyBorder="1" applyAlignment="1">
      <alignment/>
    </xf>
    <xf numFmtId="14" fontId="0" fillId="0" borderId="21" xfId="0" applyNumberFormat="1" applyBorder="1" applyAlignment="1">
      <alignment/>
    </xf>
    <xf numFmtId="0" fontId="0" fillId="0" borderId="35" xfId="0" applyFont="1" applyBorder="1" applyAlignment="1">
      <alignment/>
    </xf>
    <xf numFmtId="0" fontId="0" fillId="0" borderId="44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0" fillId="0" borderId="4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/>
    </xf>
    <xf numFmtId="1" fontId="0" fillId="0" borderId="25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5" xfId="0" applyFont="1" applyBorder="1" applyAlignment="1">
      <alignment horizontal="center"/>
    </xf>
    <xf numFmtId="164" fontId="0" fillId="0" borderId="46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right"/>
    </xf>
    <xf numFmtId="0" fontId="0" fillId="33" borderId="27" xfId="0" applyFont="1" applyFill="1" applyBorder="1" applyAlignment="1">
      <alignment/>
    </xf>
    <xf numFmtId="0" fontId="0" fillId="33" borderId="27" xfId="0" applyFill="1" applyBorder="1" applyAlignment="1">
      <alignment/>
    </xf>
    <xf numFmtId="0" fontId="0" fillId="0" borderId="41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 horizontal="center"/>
    </xf>
    <xf numFmtId="14" fontId="0" fillId="34" borderId="0" xfId="0" applyNumberFormat="1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47" fillId="14" borderId="0" xfId="0" applyFont="1" applyFill="1" applyBorder="1" applyAlignment="1">
      <alignment horizontal="center" wrapText="1"/>
    </xf>
    <xf numFmtId="0" fontId="51" fillId="14" borderId="0" xfId="0" applyFont="1" applyFill="1" applyBorder="1" applyAlignment="1">
      <alignment horizontal="center" wrapText="1"/>
    </xf>
    <xf numFmtId="0" fontId="50" fillId="14" borderId="0" xfId="0" applyFont="1" applyFill="1" applyBorder="1" applyAlignment="1">
      <alignment horizontal="center" wrapText="1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164" fontId="0" fillId="34" borderId="0" xfId="0" applyNumberFormat="1" applyFill="1" applyBorder="1" applyAlignment="1" applyProtection="1" quotePrefix="1">
      <alignment horizontal="center"/>
      <protection/>
    </xf>
    <xf numFmtId="166" fontId="0" fillId="0" borderId="0" xfId="0" applyNumberFormat="1" applyBorder="1" applyAlignment="1" applyProtection="1" quotePrefix="1">
      <alignment horizontal="center"/>
      <protection/>
    </xf>
    <xf numFmtId="1" fontId="0" fillId="34" borderId="0" xfId="0" applyNumberFormat="1" applyFill="1" applyBorder="1" applyAlignment="1">
      <alignment horizontal="center"/>
    </xf>
    <xf numFmtId="165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 horizontal="center"/>
    </xf>
    <xf numFmtId="167" fontId="0" fillId="34" borderId="0" xfId="0" applyNumberFormat="1" applyFill="1" applyBorder="1" applyAlignment="1">
      <alignment/>
    </xf>
    <xf numFmtId="0" fontId="47" fillId="14" borderId="0" xfId="0" applyFont="1" applyFill="1" applyBorder="1" applyAlignment="1">
      <alignment/>
    </xf>
    <xf numFmtId="0" fontId="4" fillId="14" borderId="0" xfId="0" applyFont="1" applyFill="1" applyBorder="1" applyAlignment="1">
      <alignment horizontal="center"/>
    </xf>
    <xf numFmtId="164" fontId="0" fillId="34" borderId="0" xfId="0" applyNumberFormat="1" applyFill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 horizontal="center"/>
      <protection/>
    </xf>
    <xf numFmtId="0" fontId="47" fillId="14" borderId="0" xfId="0" applyFont="1" applyFill="1" applyBorder="1" applyAlignment="1">
      <alignment horizontal="left" wrapText="1"/>
    </xf>
    <xf numFmtId="164" fontId="2" fillId="2" borderId="0" xfId="0" applyNumberFormat="1" applyFont="1" applyFill="1" applyBorder="1" applyAlignment="1">
      <alignment horizontal="center"/>
    </xf>
    <xf numFmtId="0" fontId="49" fillId="14" borderId="0" xfId="0" applyFont="1" applyFill="1" applyBorder="1" applyAlignment="1">
      <alignment horizontal="left" wrapText="1"/>
    </xf>
    <xf numFmtId="1" fontId="2" fillId="2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168" fontId="0" fillId="0" borderId="0" xfId="0" applyNumberFormat="1" applyBorder="1" applyAlignment="1" applyProtection="1" quotePrefix="1">
      <alignment horizontal="center"/>
      <protection/>
    </xf>
    <xf numFmtId="1" fontId="0" fillId="0" borderId="0" xfId="0" applyNumberFormat="1" applyBorder="1" applyAlignment="1" applyProtection="1">
      <alignment horizontal="center"/>
      <protection locked="0"/>
    </xf>
    <xf numFmtId="0" fontId="48" fillId="14" borderId="0" xfId="0" applyFont="1" applyFill="1" applyBorder="1" applyAlignment="1">
      <alignment horizontal="left" wrapText="1"/>
    </xf>
    <xf numFmtId="166" fontId="0" fillId="0" borderId="0" xfId="0" applyNumberFormat="1" applyBorder="1" applyAlignment="1" applyProtection="1">
      <alignment horizontal="center"/>
      <protection/>
    </xf>
    <xf numFmtId="166" fontId="0" fillId="34" borderId="0" xfId="0" applyNumberForma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28" xfId="0" applyFont="1" applyFill="1" applyBorder="1" applyAlignment="1">
      <alignment/>
    </xf>
    <xf numFmtId="165" fontId="0" fillId="0" borderId="0" xfId="0" applyNumberFormat="1" applyAlignment="1">
      <alignment/>
    </xf>
    <xf numFmtId="0" fontId="2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2" fillId="0" borderId="49" xfId="0" applyFont="1" applyBorder="1" applyAlignment="1">
      <alignment horizontal="center"/>
    </xf>
    <xf numFmtId="14" fontId="0" fillId="0" borderId="50" xfId="0" applyNumberFormat="1" applyBorder="1" applyAlignment="1">
      <alignment/>
    </xf>
    <xf numFmtId="1" fontId="0" fillId="0" borderId="50" xfId="0" applyNumberFormat="1" applyBorder="1" applyAlignment="1">
      <alignment horizontal="center"/>
    </xf>
    <xf numFmtId="0" fontId="0" fillId="0" borderId="51" xfId="0" applyBorder="1" applyAlignment="1">
      <alignment horizontal="center"/>
    </xf>
    <xf numFmtId="14" fontId="0" fillId="0" borderId="47" xfId="0" applyNumberFormat="1" applyBorder="1" applyAlignment="1">
      <alignment horizontal="center"/>
    </xf>
    <xf numFmtId="0" fontId="2" fillId="0" borderId="48" xfId="0" applyFont="1" applyBorder="1" applyAlignment="1">
      <alignment horizontal="center"/>
    </xf>
    <xf numFmtId="14" fontId="0" fillId="0" borderId="49" xfId="0" applyNumberFormat="1" applyBorder="1" applyAlignment="1">
      <alignment horizontal="center"/>
    </xf>
    <xf numFmtId="0" fontId="0" fillId="0" borderId="50" xfId="0" applyBorder="1" applyAlignment="1">
      <alignment horizontal="center"/>
    </xf>
    <xf numFmtId="164" fontId="0" fillId="0" borderId="52" xfId="0" applyNumberForma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14" fontId="0" fillId="0" borderId="54" xfId="0" applyNumberFormat="1" applyBorder="1" applyAlignment="1">
      <alignment/>
    </xf>
    <xf numFmtId="1" fontId="0" fillId="0" borderId="54" xfId="0" applyNumberFormat="1" applyBorder="1" applyAlignment="1">
      <alignment horizontal="center"/>
    </xf>
    <xf numFmtId="1" fontId="0" fillId="0" borderId="54" xfId="0" applyNumberFormat="1" applyFont="1" applyBorder="1" applyAlignment="1">
      <alignment horizontal="center"/>
    </xf>
    <xf numFmtId="0" fontId="0" fillId="0" borderId="55" xfId="0" applyBorder="1" applyAlignment="1">
      <alignment horizontal="center"/>
    </xf>
    <xf numFmtId="14" fontId="0" fillId="0" borderId="53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Font="1" applyBorder="1" applyAlignment="1">
      <alignment horizontal="center"/>
    </xf>
    <xf numFmtId="165" fontId="0" fillId="0" borderId="54" xfId="0" applyNumberFormat="1" applyBorder="1" applyAlignment="1">
      <alignment horizontal="center"/>
    </xf>
    <xf numFmtId="164" fontId="0" fillId="0" borderId="56" xfId="0" applyNumberForma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19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58" xfId="0" applyFont="1" applyBorder="1" applyAlignment="1">
      <alignment/>
    </xf>
    <xf numFmtId="14" fontId="0" fillId="34" borderId="27" xfId="0" applyNumberFormat="1" applyFont="1" applyFill="1" applyBorder="1" applyAlignment="1" applyProtection="1">
      <alignment horizontal="center"/>
      <protection locked="0"/>
    </xf>
    <xf numFmtId="0" fontId="2" fillId="34" borderId="27" xfId="0" applyFont="1" applyFill="1" applyBorder="1" applyAlignment="1">
      <alignment/>
    </xf>
    <xf numFmtId="0" fontId="0" fillId="33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6" xfId="0" applyBorder="1" applyAlignment="1">
      <alignment/>
    </xf>
    <xf numFmtId="0" fontId="2" fillId="0" borderId="3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/>
    </xf>
    <xf numFmtId="0" fontId="2" fillId="0" borderId="36" xfId="0" applyFont="1" applyBorder="1" applyAlignment="1">
      <alignment horizontal="left"/>
    </xf>
    <xf numFmtId="2" fontId="0" fillId="0" borderId="25" xfId="0" applyNumberFormat="1" applyFont="1" applyBorder="1" applyAlignment="1" applyProtection="1">
      <alignment horizontal="center"/>
      <protection/>
    </xf>
    <xf numFmtId="0" fontId="0" fillId="0" borderId="28" xfId="0" applyFont="1" applyBorder="1" applyAlignment="1">
      <alignment horizontal="left"/>
    </xf>
    <xf numFmtId="0" fontId="0" fillId="0" borderId="28" xfId="0" applyFont="1" applyBorder="1" applyAlignment="1">
      <alignment/>
    </xf>
    <xf numFmtId="0" fontId="0" fillId="0" borderId="27" xfId="0" applyFont="1" applyBorder="1" applyAlignment="1">
      <alignment/>
    </xf>
    <xf numFmtId="0" fontId="5" fillId="34" borderId="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0" fillId="34" borderId="27" xfId="0" applyFont="1" applyFill="1" applyBorder="1" applyAlignment="1" applyProtection="1">
      <alignment horizontal="left"/>
      <protection locked="0"/>
    </xf>
    <xf numFmtId="0" fontId="0" fillId="0" borderId="27" xfId="0" applyBorder="1" applyAlignment="1">
      <alignment/>
    </xf>
    <xf numFmtId="0" fontId="0" fillId="34" borderId="27" xfId="0" applyFont="1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center"/>
    </xf>
    <xf numFmtId="0" fontId="3" fillId="34" borderId="0" xfId="0" applyFont="1" applyFill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0" fontId="0" fillId="34" borderId="27" xfId="0" applyFont="1" applyFill="1" applyBorder="1" applyAlignment="1" applyProtection="1">
      <alignment horizontal="left"/>
      <protection locked="0"/>
    </xf>
    <xf numFmtId="0" fontId="3" fillId="34" borderId="42" xfId="0" applyFont="1" applyFill="1" applyBorder="1" applyAlignment="1">
      <alignment horizontal="right"/>
    </xf>
    <xf numFmtId="0" fontId="5" fillId="34" borderId="46" xfId="0" applyFont="1" applyFill="1" applyBorder="1" applyAlignment="1" applyProtection="1">
      <alignment horizontal="center"/>
      <protection locked="0"/>
    </xf>
    <xf numFmtId="0" fontId="6" fillId="0" borderId="59" xfId="0" applyFont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34" borderId="0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5"/>
          <c:y val="0.07325"/>
          <c:w val="0.641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'%AC'!$C$7:$C$46</c:f>
              <c:numCache/>
            </c:numRef>
          </c:yVal>
          <c:smooth val="0"/>
        </c:ser>
        <c:ser>
          <c:idx val="1"/>
          <c:order val="1"/>
          <c:tx>
            <c:strRef>
              <c:f>'%AC'!$N$11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'%AC'!$F$7:$F$46</c:f>
              <c:numCache/>
            </c:numRef>
          </c:yVal>
          <c:smooth val="0"/>
        </c:ser>
        <c:ser>
          <c:idx val="2"/>
          <c:order val="2"/>
          <c:tx>
            <c:strRef>
              <c:f>'%AC'!$N$12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'%AC'!$G$7:$G$46</c:f>
              <c:numCache/>
            </c:numRef>
          </c:yVal>
          <c:smooth val="0"/>
        </c:ser>
        <c:ser>
          <c:idx val="3"/>
          <c:order val="3"/>
          <c:tx>
            <c:strRef>
              <c:f>'%AC'!$N$8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'%AC'!$H$7:$H$46</c:f>
              <c:numCache/>
            </c:numRef>
          </c:yVal>
          <c:smooth val="0"/>
        </c:ser>
        <c:ser>
          <c:idx val="4"/>
          <c:order val="4"/>
          <c:tx>
            <c:strRef>
              <c:f>'%AC'!$N$13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'%AC'!$I$7:$I$46</c:f>
              <c:numCache/>
            </c:numRef>
          </c:yVal>
          <c:smooth val="0"/>
        </c:ser>
        <c:ser>
          <c:idx val="5"/>
          <c:order val="5"/>
          <c:tx>
            <c:strRef>
              <c:f>'%AC'!$N$14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'%AC'!$J$7:$J$46</c:f>
              <c:numCache/>
            </c:numRef>
          </c:yVal>
          <c:smooth val="0"/>
        </c:ser>
        <c:axId val="30504436"/>
        <c:axId val="6104469"/>
      </c:scatterChart>
      <c:valAx>
        <c:axId val="30504436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6104469"/>
        <c:crosses val="autoZero"/>
        <c:crossBetween val="midCat"/>
        <c:dispUnits/>
        <c:majorUnit val="5"/>
      </c:valAx>
      <c:valAx>
        <c:axId val="6104469"/>
        <c:scaling>
          <c:orientation val="minMax"/>
          <c:max val="7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_);\(0.0\)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30504436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'%AC'!$D$6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'%AC'!$B$7:$B$46</c:f>
              <c:numCache/>
            </c:numRef>
          </c:xVal>
          <c:yVal>
            <c:numRef>
              <c:f>'%AC'!$D$7:$D$46</c:f>
              <c:numCache/>
            </c:numRef>
          </c:yVal>
          <c:smooth val="0"/>
        </c:ser>
        <c:ser>
          <c:idx val="1"/>
          <c:order val="1"/>
          <c:tx>
            <c:strRef>
              <c:f>'%AC'!$N$31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'%AC'!$M$7:$M$46</c:f>
              <c:numCache/>
            </c:numRef>
          </c:yVal>
          <c:smooth val="0"/>
        </c:ser>
        <c:ser>
          <c:idx val="2"/>
          <c:order val="2"/>
          <c:tx>
            <c:strRef>
              <c:f>'%AC'!$N$30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'%AC'!$L$7:$L$46</c:f>
              <c:numCache/>
            </c:numRef>
          </c:yVal>
          <c:smooth val="0"/>
        </c:ser>
        <c:ser>
          <c:idx val="3"/>
          <c:order val="3"/>
          <c:tx>
            <c:strRef>
              <c:f>'%AC'!$N$27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'%AC'!$B$7:$B$46</c:f>
              <c:numCache/>
            </c:numRef>
          </c:xVal>
          <c:yVal>
            <c:numRef>
              <c:f>'%AC'!$K$7:$K$46</c:f>
              <c:numCache/>
            </c:numRef>
          </c:yVal>
          <c:smooth val="0"/>
        </c:ser>
        <c:axId val="54940222"/>
        <c:axId val="24699951"/>
      </c:scatterChart>
      <c:valAx>
        <c:axId val="54940222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699951"/>
        <c:crosses val="autoZero"/>
        <c:crossBetween val="midCat"/>
        <c:dispUnits/>
      </c:valAx>
      <c:valAx>
        <c:axId val="24699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54940222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Individual  Chart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07325"/>
          <c:w val="0.6395"/>
          <c:h val="0.866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'%Comp.'!$C$6</c:f>
              <c:strCache>
                <c:ptCount val="1"/>
                <c:pt idx="0">
                  <c:v>Test Result*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dLbls>
            <c:dLbl>
              <c:idx val="39"/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'%Comp.'!$B$7:$B$46</c:f>
              <c:numCache/>
            </c:numRef>
          </c:xVal>
          <c:yVal>
            <c:numRef>
              <c:f>'%Comp.'!$C$7:$C$46</c:f>
              <c:numCache/>
            </c:numRef>
          </c:yVal>
          <c:smooth val="0"/>
        </c:ser>
        <c:ser>
          <c:idx val="1"/>
          <c:order val="1"/>
          <c:tx>
            <c:strRef>
              <c:f>'%Comp.'!$N$11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'%Comp.'!$F$7:$F$46</c:f>
              <c:numCache/>
            </c:numRef>
          </c:yVal>
          <c:smooth val="0"/>
        </c:ser>
        <c:ser>
          <c:idx val="2"/>
          <c:order val="2"/>
          <c:tx>
            <c:strRef>
              <c:f>'%Comp.'!$N$12</c:f>
              <c:strCache>
                <c:ptCount val="1"/>
                <c:pt idx="0">
                  <c:v>Upper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'%Comp.'!$G$7:$G$46</c:f>
              <c:numCache/>
            </c:numRef>
          </c:yVal>
          <c:smooth val="0"/>
        </c:ser>
        <c:ser>
          <c:idx val="3"/>
          <c:order val="3"/>
          <c:tx>
            <c:strRef>
              <c:f>'%Comp.'!$N$8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'%Comp.'!$H$7:$H$46</c:f>
              <c:numCache/>
            </c:numRef>
          </c:yVal>
          <c:smooth val="0"/>
        </c:ser>
        <c:ser>
          <c:idx val="4"/>
          <c:order val="4"/>
          <c:tx>
            <c:strRef>
              <c:f>'%Comp.'!$N$13</c:f>
              <c:strCache>
                <c:ptCount val="1"/>
                <c:pt idx="0">
                  <c:v>Lower Spec. Limit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'%Comp.'!$I$7:$I$46</c:f>
              <c:numCache/>
            </c:numRef>
          </c:yVal>
          <c:smooth val="0"/>
        </c:ser>
        <c:ser>
          <c:idx val="5"/>
          <c:order val="5"/>
          <c:tx>
            <c:strRef>
              <c:f>'%Comp.'!$N$14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'%Comp.'!$J$7:$J$46</c:f>
              <c:numCache/>
            </c:numRef>
          </c:yVal>
          <c:smooth val="0"/>
        </c:ser>
        <c:axId val="20972968"/>
        <c:axId val="54538985"/>
      </c:scatterChart>
      <c:valAx>
        <c:axId val="2097296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4538985"/>
        <c:crosses val="autoZero"/>
        <c:crossBetween val="midCat"/>
        <c:dispUnits/>
        <c:majorUnit val="5"/>
      </c:valAx>
      <c:valAx>
        <c:axId val="54538985"/>
        <c:scaling>
          <c:orientation val="minMax"/>
          <c:max val="100"/>
          <c:min val="8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Measured value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none"/>
        <c:minorTickMark val="in"/>
        <c:tickLblPos val="nextTo"/>
        <c:spPr>
          <a:ln w="3175">
            <a:solidFill>
              <a:srgbClr val="000000"/>
            </a:solidFill>
          </a:ln>
        </c:spPr>
        <c:crossAx val="20972968"/>
        <c:crosses val="autoZero"/>
        <c:crossBetween val="midCat"/>
        <c:dispUnits/>
        <c:majorUnit val="1"/>
        <c:minorUnit val="0.1"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5"/>
          <c:y val="0.35875"/>
          <c:w val="0.2825"/>
          <c:h val="0.35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Moving Range Chart</a:t>
            </a:r>
          </a:p>
        </c:rich>
      </c:tx>
      <c:layout>
        <c:manualLayout>
          <c:xMode val="factor"/>
          <c:yMode val="factor"/>
          <c:x val="-0.0032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5"/>
          <c:y val="0.08275"/>
          <c:w val="0.6372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'%Comp.'!$D$6</c:f>
              <c:strCache>
                <c:ptCount val="1"/>
                <c:pt idx="0">
                  <c:v>Range*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0000"/>
              </a:solidFill>
              <a:ln>
                <a:solidFill>
                  <a:srgbClr val="808000"/>
                </a:solidFill>
              </a:ln>
            </c:spPr>
          </c:marker>
          <c:xVal>
            <c:numRef>
              <c:f>'%Comp.'!$B$7:$B$46</c:f>
              <c:numCache/>
            </c:numRef>
          </c:xVal>
          <c:yVal>
            <c:numRef>
              <c:f>'%Comp.'!$D$7:$D$46</c:f>
              <c:numCache/>
            </c:numRef>
          </c:yVal>
          <c:smooth val="0"/>
        </c:ser>
        <c:ser>
          <c:idx val="1"/>
          <c:order val="1"/>
          <c:tx>
            <c:strRef>
              <c:f>'%Comp.'!$N$31</c:f>
              <c:strCache>
                <c:ptCount val="1"/>
                <c:pt idx="0">
                  <c:v>Lower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'%Comp.'!$M$7:$M$46</c:f>
              <c:numCache/>
            </c:numRef>
          </c:yVal>
          <c:smooth val="0"/>
        </c:ser>
        <c:ser>
          <c:idx val="2"/>
          <c:order val="2"/>
          <c:tx>
            <c:strRef>
              <c:f>'%Comp.'!$N$30</c:f>
              <c:strCache>
                <c:ptCount val="1"/>
                <c:pt idx="0">
                  <c:v>Upper Control Limit</c:v>
                </c:pt>
              </c:strCache>
            </c:strRef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'%Comp.'!$L$7:$L$46</c:f>
              <c:numCache/>
            </c:numRef>
          </c:yVal>
          <c:smooth val="0"/>
        </c:ser>
        <c:ser>
          <c:idx val="3"/>
          <c:order val="3"/>
          <c:tx>
            <c:strRef>
              <c:f>'%Comp.'!$N$27</c:f>
              <c:strCache>
                <c:ptCount val="1"/>
                <c:pt idx="0">
                  <c:v>Average (C/L)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'%Comp.'!$B$7:$B$46</c:f>
              <c:numCache/>
            </c:numRef>
          </c:xVal>
          <c:yVal>
            <c:numRef>
              <c:f>'%Comp.'!$K$7:$K$46</c:f>
              <c:numCache/>
            </c:numRef>
          </c:yVal>
          <c:smooth val="0"/>
        </c:ser>
        <c:axId val="21088818"/>
        <c:axId val="55581635"/>
      </c:scatterChart>
      <c:valAx>
        <c:axId val="21088818"/>
        <c:scaling>
          <c:orientation val="minMax"/>
          <c:max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Test No.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5581635"/>
        <c:crosses val="autoZero"/>
        <c:crossBetween val="midCat"/>
        <c:dispUnits/>
      </c:valAx>
      <c:valAx>
        <c:axId val="555816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Range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1088818"/>
        <c:crosses val="autoZero"/>
        <c:crossBetween val="midCat"/>
        <c:dispUnits/>
      </c:valAx>
      <c:spPr>
        <a:solidFill>
          <a:srgbClr val="EEECE1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9"/>
          <c:y val="0.40725"/>
          <c:w val="0.283"/>
          <c:h val="0.2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534025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543550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9525</xdr:colOff>
      <xdr:row>0</xdr:row>
      <xdr:rowOff>0</xdr:rowOff>
    </xdr:from>
    <xdr:to>
      <xdr:col>24</xdr:col>
      <xdr:colOff>542925</xdr:colOff>
      <xdr:row>23</xdr:row>
      <xdr:rowOff>133350</xdr:rowOff>
    </xdr:to>
    <xdr:graphicFrame>
      <xdr:nvGraphicFramePr>
        <xdr:cNvPr id="1" name="Chart 1"/>
        <xdr:cNvGraphicFramePr/>
      </xdr:nvGraphicFramePr>
      <xdr:xfrm>
        <a:off x="5638800" y="0"/>
        <a:ext cx="60198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19050</xdr:colOff>
      <xdr:row>23</xdr:row>
      <xdr:rowOff>133350</xdr:rowOff>
    </xdr:from>
    <xdr:to>
      <xdr:col>24</xdr:col>
      <xdr:colOff>542925</xdr:colOff>
      <xdr:row>45</xdr:row>
      <xdr:rowOff>95250</xdr:rowOff>
    </xdr:to>
    <xdr:graphicFrame>
      <xdr:nvGraphicFramePr>
        <xdr:cNvPr id="2" name="Chart 3"/>
        <xdr:cNvGraphicFramePr/>
      </xdr:nvGraphicFramePr>
      <xdr:xfrm>
        <a:off x="5648325" y="3962400"/>
        <a:ext cx="60102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M8" sqref="M8"/>
    </sheetView>
  </sheetViews>
  <sheetFormatPr defaultColWidth="9.140625" defaultRowHeight="12.75"/>
  <cols>
    <col min="1" max="1" width="8.421875" style="0" customWidth="1"/>
    <col min="2" max="2" width="9.8515625" style="0" customWidth="1"/>
    <col min="3" max="3" width="14.421875" style="0" customWidth="1"/>
    <col min="4" max="4" width="14.28125" style="0" customWidth="1"/>
    <col min="5" max="5" width="13.140625" style="0" customWidth="1"/>
    <col min="6" max="6" width="13.421875" style="0" customWidth="1"/>
    <col min="7" max="7" width="10.00390625" style="0" customWidth="1"/>
    <col min="8" max="8" width="11.7109375" style="0" customWidth="1"/>
    <col min="9" max="9" width="12.00390625" style="0" bestFit="1" customWidth="1"/>
    <col min="10" max="10" width="10.00390625" style="0" customWidth="1"/>
    <col min="12" max="12" width="11.00390625" style="0" customWidth="1"/>
    <col min="13" max="13" width="19.28125" style="0" bestFit="1" customWidth="1"/>
    <col min="14" max="14" width="19.28125" style="0" customWidth="1"/>
    <col min="16" max="16" width="12.00390625" style="0" customWidth="1"/>
    <col min="17" max="17" width="12.00390625" style="0" bestFit="1" customWidth="1"/>
  </cols>
  <sheetData>
    <row r="1" spans="1:5" ht="12.75">
      <c r="A1" s="93" t="s">
        <v>22</v>
      </c>
      <c r="B1" s="70"/>
      <c r="C1" s="93" t="s">
        <v>118</v>
      </c>
      <c r="D1" s="93"/>
      <c r="E1" s="93"/>
    </row>
    <row r="2" spans="1:17" ht="15.75">
      <c r="A2" s="90" t="s">
        <v>7</v>
      </c>
      <c r="B2" s="5"/>
      <c r="C2" s="100" t="s">
        <v>108</v>
      </c>
      <c r="D2" s="73"/>
      <c r="E2" s="73"/>
      <c r="F2" s="73"/>
      <c r="G2" s="5"/>
      <c r="H2" s="91"/>
      <c r="I2" s="91"/>
      <c r="J2" s="91"/>
      <c r="K2" s="70"/>
      <c r="L2" s="70"/>
      <c r="M2" s="70"/>
      <c r="N2" s="70"/>
      <c r="O2" s="70"/>
      <c r="P2" s="70"/>
      <c r="Q2" s="70"/>
    </row>
    <row r="3" spans="1:17" ht="12.75">
      <c r="A3" s="72" t="s">
        <v>47</v>
      </c>
      <c r="B3" s="197" t="s">
        <v>52</v>
      </c>
      <c r="C3" s="72" t="s">
        <v>46</v>
      </c>
      <c r="D3" s="126" t="s">
        <v>51</v>
      </c>
      <c r="E3" s="126"/>
      <c r="F3" s="127"/>
      <c r="G3" s="127"/>
      <c r="H3" s="127"/>
      <c r="I3" s="73"/>
      <c r="J3" s="127"/>
      <c r="K3" s="70"/>
      <c r="L3" s="70"/>
      <c r="M3" s="70"/>
      <c r="N3" s="70"/>
      <c r="O3" s="70"/>
      <c r="P3" s="70"/>
      <c r="Q3" s="70"/>
    </row>
    <row r="4" spans="1:17" ht="12.75">
      <c r="A4" s="71" t="s">
        <v>107</v>
      </c>
      <c r="B4" s="5"/>
      <c r="C4" s="100" t="s">
        <v>109</v>
      </c>
      <c r="D4" s="73"/>
      <c r="E4" s="163" t="s">
        <v>64</v>
      </c>
      <c r="F4" s="100" t="s">
        <v>65</v>
      </c>
      <c r="G4" s="73"/>
      <c r="H4" s="164"/>
      <c r="I4" s="92"/>
      <c r="J4" s="5"/>
      <c r="K4" s="70"/>
      <c r="L4" s="70"/>
      <c r="M4" s="70"/>
      <c r="N4" s="70"/>
      <c r="O4" s="70"/>
      <c r="P4" s="70"/>
      <c r="Q4" s="70"/>
    </row>
    <row r="5" spans="1:17" ht="12.75">
      <c r="A5" s="93"/>
      <c r="B5" s="70"/>
      <c r="C5" s="93"/>
      <c r="D5" s="93"/>
      <c r="E5" s="70"/>
      <c r="F5" s="71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</row>
    <row r="6" spans="1:17" ht="12.75">
      <c r="A6" s="93"/>
      <c r="B6" s="70"/>
      <c r="C6" s="93"/>
      <c r="D6" s="93"/>
      <c r="E6" s="70"/>
      <c r="F6" s="71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</row>
    <row r="7" spans="1:17" ht="13.5" thickBot="1">
      <c r="A7" s="93"/>
      <c r="B7" s="70"/>
      <c r="C7" s="93"/>
      <c r="D7" s="93"/>
      <c r="E7" s="70"/>
      <c r="F7" s="71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</row>
    <row r="8" spans="1:17" ht="13.5" thickBot="1">
      <c r="A8" s="86"/>
      <c r="B8" s="87"/>
      <c r="C8" s="87"/>
      <c r="D8" s="89" t="s">
        <v>119</v>
      </c>
      <c r="E8" s="89"/>
      <c r="F8" s="87"/>
      <c r="G8" s="87"/>
      <c r="H8" s="87"/>
      <c r="I8" s="87"/>
      <c r="J8" s="86"/>
      <c r="K8" s="87"/>
      <c r="L8" s="87"/>
      <c r="M8" s="89" t="s">
        <v>57</v>
      </c>
      <c r="N8" s="89"/>
      <c r="O8" s="87"/>
      <c r="P8" s="87"/>
      <c r="Q8" s="88"/>
    </row>
    <row r="9" spans="1:17" ht="32.25" thickBot="1">
      <c r="A9" s="97" t="s">
        <v>4</v>
      </c>
      <c r="B9" s="101" t="s">
        <v>50</v>
      </c>
      <c r="C9" s="94" t="s">
        <v>8</v>
      </c>
      <c r="D9" s="95" t="s">
        <v>49</v>
      </c>
      <c r="E9" s="95" t="s">
        <v>88</v>
      </c>
      <c r="F9" s="96" t="s">
        <v>26</v>
      </c>
      <c r="G9" s="101" t="s">
        <v>67</v>
      </c>
      <c r="H9" s="101" t="s">
        <v>16</v>
      </c>
      <c r="I9" s="96" t="s">
        <v>9</v>
      </c>
      <c r="J9" s="2" t="s">
        <v>4</v>
      </c>
      <c r="K9" s="67" t="s">
        <v>50</v>
      </c>
      <c r="L9" s="25" t="s">
        <v>8</v>
      </c>
      <c r="M9" s="76" t="s">
        <v>49</v>
      </c>
      <c r="N9" s="95" t="s">
        <v>88</v>
      </c>
      <c r="O9" s="65" t="s">
        <v>26</v>
      </c>
      <c r="P9" s="67" t="s">
        <v>16</v>
      </c>
      <c r="Q9" s="114" t="s">
        <v>9</v>
      </c>
    </row>
    <row r="10" spans="1:17" ht="15.75">
      <c r="A10" s="3">
        <v>1</v>
      </c>
      <c r="B10" s="64">
        <v>40947</v>
      </c>
      <c r="C10" s="106" t="s">
        <v>84</v>
      </c>
      <c r="D10" s="80" t="s">
        <v>56</v>
      </c>
      <c r="E10" s="80" t="s">
        <v>89</v>
      </c>
      <c r="F10" s="77">
        <v>15682</v>
      </c>
      <c r="G10" s="102">
        <v>167</v>
      </c>
      <c r="H10" s="68">
        <f>B10+2</f>
        <v>40949</v>
      </c>
      <c r="I10" s="108" t="s">
        <v>85</v>
      </c>
      <c r="J10" s="3">
        <v>1</v>
      </c>
      <c r="K10" s="64">
        <f>B10-1</f>
        <v>40946</v>
      </c>
      <c r="L10" s="109" t="s">
        <v>86</v>
      </c>
      <c r="M10" s="80" t="s">
        <v>58</v>
      </c>
      <c r="N10" s="80" t="s">
        <v>90</v>
      </c>
      <c r="O10" s="77">
        <v>16520</v>
      </c>
      <c r="P10" s="110">
        <f>K10+2</f>
        <v>40948</v>
      </c>
      <c r="Q10" s="115" t="s">
        <v>85</v>
      </c>
    </row>
    <row r="11" spans="1:17" ht="15.75">
      <c r="A11" s="4">
        <v>2</v>
      </c>
      <c r="B11" s="62">
        <v>40949</v>
      </c>
      <c r="C11" s="107" t="s">
        <v>84</v>
      </c>
      <c r="D11" s="81" t="s">
        <v>56</v>
      </c>
      <c r="E11" s="81" t="s">
        <v>89</v>
      </c>
      <c r="F11" s="78">
        <v>15684</v>
      </c>
      <c r="G11" s="103">
        <v>459</v>
      </c>
      <c r="H11" s="85">
        <f>B11+1</f>
        <v>40950</v>
      </c>
      <c r="I11" s="112" t="s">
        <v>85</v>
      </c>
      <c r="J11" s="4">
        <v>2</v>
      </c>
      <c r="K11" s="62">
        <f>B11-1</f>
        <v>40948</v>
      </c>
      <c r="L11" s="109" t="s">
        <v>86</v>
      </c>
      <c r="M11" s="81" t="s">
        <v>59</v>
      </c>
      <c r="N11" s="81" t="s">
        <v>90</v>
      </c>
      <c r="O11" s="78">
        <v>16522</v>
      </c>
      <c r="P11" s="111">
        <f>K11+2</f>
        <v>40950</v>
      </c>
      <c r="Q11" s="116" t="s">
        <v>85</v>
      </c>
    </row>
    <row r="12" spans="1:17" ht="15.75">
      <c r="A12" s="4">
        <v>3</v>
      </c>
      <c r="B12" s="62">
        <v>40954</v>
      </c>
      <c r="C12" s="107" t="s">
        <v>84</v>
      </c>
      <c r="D12" s="81" t="s">
        <v>56</v>
      </c>
      <c r="E12" s="81" t="s">
        <v>89</v>
      </c>
      <c r="F12" s="78">
        <v>15686</v>
      </c>
      <c r="G12" s="103">
        <v>621</v>
      </c>
      <c r="H12" s="85">
        <f aca="true" t="shared" si="0" ref="H12:H32">B12+1</f>
        <v>40955</v>
      </c>
      <c r="I12" s="112" t="s">
        <v>85</v>
      </c>
      <c r="J12" s="4">
        <v>3</v>
      </c>
      <c r="K12" s="62">
        <f aca="true" t="shared" si="1" ref="K12:K32">B12-1</f>
        <v>40953</v>
      </c>
      <c r="L12" s="109" t="s">
        <v>86</v>
      </c>
      <c r="M12" s="81" t="s">
        <v>60</v>
      </c>
      <c r="N12" s="81" t="s">
        <v>90</v>
      </c>
      <c r="O12" s="78">
        <v>16524</v>
      </c>
      <c r="P12" s="111">
        <f>K12+1</f>
        <v>40954</v>
      </c>
      <c r="Q12" s="116" t="s">
        <v>85</v>
      </c>
    </row>
    <row r="13" spans="1:17" ht="15.75">
      <c r="A13" s="4">
        <v>4</v>
      </c>
      <c r="B13" s="62">
        <v>40959</v>
      </c>
      <c r="C13" s="107" t="s">
        <v>84</v>
      </c>
      <c r="D13" s="81" t="s">
        <v>56</v>
      </c>
      <c r="E13" s="81" t="s">
        <v>89</v>
      </c>
      <c r="F13" s="78">
        <v>15688</v>
      </c>
      <c r="G13" s="103">
        <v>734</v>
      </c>
      <c r="H13" s="85">
        <f t="shared" si="0"/>
        <v>40960</v>
      </c>
      <c r="I13" s="112" t="s">
        <v>85</v>
      </c>
      <c r="J13" s="4">
        <v>4</v>
      </c>
      <c r="K13" s="62">
        <f t="shared" si="1"/>
        <v>40958</v>
      </c>
      <c r="L13" s="109" t="s">
        <v>86</v>
      </c>
      <c r="M13" s="81" t="s">
        <v>61</v>
      </c>
      <c r="N13" s="81" t="s">
        <v>90</v>
      </c>
      <c r="O13" s="78">
        <v>16526</v>
      </c>
      <c r="P13" s="111">
        <f aca="true" t="shared" si="2" ref="P13:P33">K13+1</f>
        <v>40959</v>
      </c>
      <c r="Q13" s="116" t="s">
        <v>85</v>
      </c>
    </row>
    <row r="14" spans="1:17" ht="15.75">
      <c r="A14" s="4">
        <v>5</v>
      </c>
      <c r="B14" s="62">
        <v>40966</v>
      </c>
      <c r="C14" s="107" t="s">
        <v>84</v>
      </c>
      <c r="D14" s="81" t="s">
        <v>56</v>
      </c>
      <c r="E14" s="81" t="s">
        <v>89</v>
      </c>
      <c r="F14" s="78">
        <v>15690</v>
      </c>
      <c r="G14" s="104">
        <v>216</v>
      </c>
      <c r="H14" s="85">
        <f t="shared" si="0"/>
        <v>40967</v>
      </c>
      <c r="I14" s="112" t="s">
        <v>85</v>
      </c>
      <c r="J14" s="4">
        <v>5</v>
      </c>
      <c r="K14" s="62">
        <f t="shared" si="1"/>
        <v>40965</v>
      </c>
      <c r="L14" s="109" t="s">
        <v>86</v>
      </c>
      <c r="M14" s="81" t="s">
        <v>62</v>
      </c>
      <c r="N14" s="81" t="s">
        <v>90</v>
      </c>
      <c r="O14" s="78">
        <v>16528</v>
      </c>
      <c r="P14" s="111">
        <f t="shared" si="2"/>
        <v>40966</v>
      </c>
      <c r="Q14" s="116" t="s">
        <v>85</v>
      </c>
    </row>
    <row r="15" spans="1:17" ht="15.75">
      <c r="A15" s="4">
        <v>6</v>
      </c>
      <c r="B15" s="62">
        <v>40967</v>
      </c>
      <c r="C15" s="107" t="s">
        <v>84</v>
      </c>
      <c r="D15" s="81" t="s">
        <v>56</v>
      </c>
      <c r="E15" s="81" t="s">
        <v>89</v>
      </c>
      <c r="F15" s="78">
        <v>15692</v>
      </c>
      <c r="G15" s="103">
        <v>167</v>
      </c>
      <c r="H15" s="85">
        <f t="shared" si="0"/>
        <v>40968</v>
      </c>
      <c r="I15" s="112" t="s">
        <v>85</v>
      </c>
      <c r="J15" s="4">
        <v>6</v>
      </c>
      <c r="K15" s="62">
        <f t="shared" si="1"/>
        <v>40966</v>
      </c>
      <c r="L15" s="109" t="s">
        <v>86</v>
      </c>
      <c r="M15" s="81" t="s">
        <v>63</v>
      </c>
      <c r="N15" s="81" t="s">
        <v>90</v>
      </c>
      <c r="O15" s="78">
        <v>16530</v>
      </c>
      <c r="P15" s="111">
        <f t="shared" si="2"/>
        <v>40967</v>
      </c>
      <c r="Q15" s="116" t="s">
        <v>85</v>
      </c>
    </row>
    <row r="16" spans="1:17" ht="15.75">
      <c r="A16" s="4">
        <v>7</v>
      </c>
      <c r="B16" s="62">
        <v>40968</v>
      </c>
      <c r="C16" s="107" t="s">
        <v>84</v>
      </c>
      <c r="D16" s="81" t="s">
        <v>56</v>
      </c>
      <c r="E16" s="81" t="s">
        <v>89</v>
      </c>
      <c r="F16" s="78">
        <v>15694</v>
      </c>
      <c r="G16" s="103">
        <v>734</v>
      </c>
      <c r="H16" s="85">
        <f t="shared" si="0"/>
        <v>40969</v>
      </c>
      <c r="I16" s="112" t="s">
        <v>85</v>
      </c>
      <c r="J16" s="4">
        <v>7</v>
      </c>
      <c r="K16" s="62">
        <f t="shared" si="1"/>
        <v>40967</v>
      </c>
      <c r="L16" s="109" t="s">
        <v>86</v>
      </c>
      <c r="M16" s="81" t="s">
        <v>66</v>
      </c>
      <c r="N16" s="81" t="s">
        <v>90</v>
      </c>
      <c r="O16" s="78">
        <v>16532</v>
      </c>
      <c r="P16" s="111">
        <f t="shared" si="2"/>
        <v>40968</v>
      </c>
      <c r="Q16" s="116" t="s">
        <v>85</v>
      </c>
    </row>
    <row r="17" spans="1:17" ht="15.75">
      <c r="A17" s="4">
        <v>8</v>
      </c>
      <c r="B17" s="62">
        <v>40969</v>
      </c>
      <c r="C17" s="107" t="s">
        <v>84</v>
      </c>
      <c r="D17" s="81" t="s">
        <v>56</v>
      </c>
      <c r="E17" s="81" t="s">
        <v>89</v>
      </c>
      <c r="F17" s="78">
        <v>15696</v>
      </c>
      <c r="G17" s="103">
        <v>459</v>
      </c>
      <c r="H17" s="85">
        <f t="shared" si="0"/>
        <v>40970</v>
      </c>
      <c r="I17" s="112" t="s">
        <v>85</v>
      </c>
      <c r="J17" s="4">
        <v>8</v>
      </c>
      <c r="K17" s="62">
        <f t="shared" si="1"/>
        <v>40968</v>
      </c>
      <c r="L17" s="109" t="s">
        <v>86</v>
      </c>
      <c r="M17" s="81" t="s">
        <v>68</v>
      </c>
      <c r="N17" s="81" t="s">
        <v>90</v>
      </c>
      <c r="O17" s="78">
        <v>16534</v>
      </c>
      <c r="P17" s="111">
        <f t="shared" si="2"/>
        <v>40969</v>
      </c>
      <c r="Q17" s="116" t="s">
        <v>85</v>
      </c>
    </row>
    <row r="18" spans="1:17" ht="15.75">
      <c r="A18" s="4">
        <v>9</v>
      </c>
      <c r="B18" s="62">
        <v>40970</v>
      </c>
      <c r="C18" s="107" t="s">
        <v>84</v>
      </c>
      <c r="D18" s="81" t="s">
        <v>56</v>
      </c>
      <c r="E18" s="81" t="s">
        <v>89</v>
      </c>
      <c r="F18" s="78">
        <v>15698</v>
      </c>
      <c r="G18" s="103">
        <v>621</v>
      </c>
      <c r="H18" s="85">
        <f t="shared" si="0"/>
        <v>40971</v>
      </c>
      <c r="I18" s="112" t="s">
        <v>85</v>
      </c>
      <c r="J18" s="4">
        <v>9</v>
      </c>
      <c r="K18" s="62">
        <f t="shared" si="1"/>
        <v>40969</v>
      </c>
      <c r="L18" s="109" t="s">
        <v>86</v>
      </c>
      <c r="M18" s="81" t="s">
        <v>69</v>
      </c>
      <c r="N18" s="81" t="s">
        <v>90</v>
      </c>
      <c r="O18" s="78">
        <v>16536</v>
      </c>
      <c r="P18" s="111">
        <f t="shared" si="2"/>
        <v>40970</v>
      </c>
      <c r="Q18" s="116" t="s">
        <v>85</v>
      </c>
    </row>
    <row r="19" spans="1:17" ht="15.75">
      <c r="A19" s="4">
        <v>10</v>
      </c>
      <c r="B19" s="62">
        <v>40973</v>
      </c>
      <c r="C19" s="107" t="s">
        <v>84</v>
      </c>
      <c r="D19" s="81" t="s">
        <v>56</v>
      </c>
      <c r="E19" s="81" t="s">
        <v>89</v>
      </c>
      <c r="F19" s="78">
        <v>15700</v>
      </c>
      <c r="G19" s="104">
        <v>216</v>
      </c>
      <c r="H19" s="85">
        <f t="shared" si="0"/>
        <v>40974</v>
      </c>
      <c r="I19" s="112" t="s">
        <v>85</v>
      </c>
      <c r="J19" s="4">
        <v>10</v>
      </c>
      <c r="K19" s="62">
        <f t="shared" si="1"/>
        <v>40972</v>
      </c>
      <c r="L19" s="109" t="s">
        <v>86</v>
      </c>
      <c r="M19" s="81" t="s">
        <v>70</v>
      </c>
      <c r="N19" s="81" t="s">
        <v>90</v>
      </c>
      <c r="O19" s="78">
        <v>16538</v>
      </c>
      <c r="P19" s="111">
        <f t="shared" si="2"/>
        <v>40973</v>
      </c>
      <c r="Q19" s="116" t="s">
        <v>85</v>
      </c>
    </row>
    <row r="20" spans="1:17" ht="15.75">
      <c r="A20" s="4">
        <v>11</v>
      </c>
      <c r="B20" s="62">
        <v>40974</v>
      </c>
      <c r="C20" s="107" t="s">
        <v>84</v>
      </c>
      <c r="D20" s="81" t="s">
        <v>56</v>
      </c>
      <c r="E20" s="81" t="s">
        <v>89</v>
      </c>
      <c r="F20" s="78">
        <v>15702</v>
      </c>
      <c r="G20" s="103">
        <v>621</v>
      </c>
      <c r="H20" s="85">
        <f t="shared" si="0"/>
        <v>40975</v>
      </c>
      <c r="I20" s="112" t="s">
        <v>85</v>
      </c>
      <c r="J20" s="4">
        <v>11</v>
      </c>
      <c r="K20" s="62">
        <f t="shared" si="1"/>
        <v>40973</v>
      </c>
      <c r="L20" s="109" t="s">
        <v>86</v>
      </c>
      <c r="M20" s="81" t="s">
        <v>71</v>
      </c>
      <c r="N20" s="81" t="s">
        <v>90</v>
      </c>
      <c r="O20" s="78">
        <v>16540</v>
      </c>
      <c r="P20" s="111">
        <f t="shared" si="2"/>
        <v>40974</v>
      </c>
      <c r="Q20" s="116" t="s">
        <v>85</v>
      </c>
    </row>
    <row r="21" spans="1:17" ht="15.75">
      <c r="A21" s="4">
        <v>12</v>
      </c>
      <c r="B21" s="62">
        <v>40975</v>
      </c>
      <c r="C21" s="107" t="s">
        <v>84</v>
      </c>
      <c r="D21" s="81" t="s">
        <v>56</v>
      </c>
      <c r="E21" s="81" t="s">
        <v>89</v>
      </c>
      <c r="F21" s="78">
        <v>15704</v>
      </c>
      <c r="G21" s="103">
        <v>947</v>
      </c>
      <c r="H21" s="85">
        <f t="shared" si="0"/>
        <v>40976</v>
      </c>
      <c r="I21" s="112" t="s">
        <v>85</v>
      </c>
      <c r="J21" s="4">
        <v>12</v>
      </c>
      <c r="K21" s="62">
        <f t="shared" si="1"/>
        <v>40974</v>
      </c>
      <c r="L21" s="109" t="s">
        <v>86</v>
      </c>
      <c r="M21" s="81" t="s">
        <v>72</v>
      </c>
      <c r="N21" s="81" t="s">
        <v>90</v>
      </c>
      <c r="O21" s="78">
        <v>16542</v>
      </c>
      <c r="P21" s="111">
        <f t="shared" si="2"/>
        <v>40975</v>
      </c>
      <c r="Q21" s="116" t="s">
        <v>85</v>
      </c>
    </row>
    <row r="22" spans="1:17" ht="15.75">
      <c r="A22" s="4">
        <v>13</v>
      </c>
      <c r="B22" s="62">
        <v>40976</v>
      </c>
      <c r="C22" s="107" t="s">
        <v>84</v>
      </c>
      <c r="D22" s="81" t="s">
        <v>56</v>
      </c>
      <c r="E22" s="81" t="s">
        <v>89</v>
      </c>
      <c r="F22" s="78">
        <v>15706</v>
      </c>
      <c r="G22" s="103">
        <v>216</v>
      </c>
      <c r="H22" s="85">
        <f t="shared" si="0"/>
        <v>40977</v>
      </c>
      <c r="I22" s="112" t="s">
        <v>85</v>
      </c>
      <c r="J22" s="4">
        <v>13</v>
      </c>
      <c r="K22" s="62">
        <f t="shared" si="1"/>
        <v>40975</v>
      </c>
      <c r="L22" s="109" t="s">
        <v>86</v>
      </c>
      <c r="M22" s="81" t="s">
        <v>73</v>
      </c>
      <c r="N22" s="81" t="s">
        <v>90</v>
      </c>
      <c r="O22" s="78">
        <v>16544</v>
      </c>
      <c r="P22" s="111">
        <f t="shared" si="2"/>
        <v>40976</v>
      </c>
      <c r="Q22" s="116" t="s">
        <v>85</v>
      </c>
    </row>
    <row r="23" spans="1:17" ht="15.75">
      <c r="A23" s="4">
        <v>14</v>
      </c>
      <c r="B23" s="62">
        <v>40977</v>
      </c>
      <c r="C23" s="107" t="s">
        <v>84</v>
      </c>
      <c r="D23" s="81" t="s">
        <v>56</v>
      </c>
      <c r="E23" s="81" t="s">
        <v>89</v>
      </c>
      <c r="F23" s="78">
        <v>15708</v>
      </c>
      <c r="G23" s="103">
        <v>459</v>
      </c>
      <c r="H23" s="85">
        <f t="shared" si="0"/>
        <v>40978</v>
      </c>
      <c r="I23" s="112" t="s">
        <v>85</v>
      </c>
      <c r="J23" s="4">
        <v>14</v>
      </c>
      <c r="K23" s="62">
        <f t="shared" si="1"/>
        <v>40976</v>
      </c>
      <c r="L23" s="109" t="s">
        <v>86</v>
      </c>
      <c r="M23" s="81" t="s">
        <v>74</v>
      </c>
      <c r="N23" s="81" t="s">
        <v>90</v>
      </c>
      <c r="O23" s="78">
        <v>16546</v>
      </c>
      <c r="P23" s="111">
        <f t="shared" si="2"/>
        <v>40977</v>
      </c>
      <c r="Q23" s="116" t="s">
        <v>85</v>
      </c>
    </row>
    <row r="24" spans="1:17" ht="15.75">
      <c r="A24" s="4">
        <v>15</v>
      </c>
      <c r="B24" s="62">
        <v>40978</v>
      </c>
      <c r="C24" s="107" t="s">
        <v>84</v>
      </c>
      <c r="D24" s="81" t="s">
        <v>56</v>
      </c>
      <c r="E24" s="81" t="s">
        <v>89</v>
      </c>
      <c r="F24" s="78">
        <v>15710</v>
      </c>
      <c r="G24" s="104">
        <v>734</v>
      </c>
      <c r="H24" s="85">
        <f t="shared" si="0"/>
        <v>40979</v>
      </c>
      <c r="I24" s="112" t="s">
        <v>85</v>
      </c>
      <c r="J24" s="4">
        <v>15</v>
      </c>
      <c r="K24" s="62">
        <f t="shared" si="1"/>
        <v>40977</v>
      </c>
      <c r="L24" s="109" t="s">
        <v>86</v>
      </c>
      <c r="M24" s="81" t="s">
        <v>75</v>
      </c>
      <c r="N24" s="81" t="s">
        <v>90</v>
      </c>
      <c r="O24" s="78">
        <v>16548</v>
      </c>
      <c r="P24" s="111">
        <f t="shared" si="2"/>
        <v>40978</v>
      </c>
      <c r="Q24" s="116" t="s">
        <v>85</v>
      </c>
    </row>
    <row r="25" spans="1:17" ht="15.75">
      <c r="A25" s="4">
        <v>16</v>
      </c>
      <c r="B25" s="62">
        <v>40980</v>
      </c>
      <c r="C25" s="107" t="s">
        <v>84</v>
      </c>
      <c r="D25" s="81" t="s">
        <v>56</v>
      </c>
      <c r="E25" s="81" t="s">
        <v>89</v>
      </c>
      <c r="F25" s="78">
        <v>15712</v>
      </c>
      <c r="G25" s="103">
        <v>167</v>
      </c>
      <c r="H25" s="85">
        <f t="shared" si="0"/>
        <v>40981</v>
      </c>
      <c r="I25" s="112" t="s">
        <v>85</v>
      </c>
      <c r="J25" s="4">
        <v>16</v>
      </c>
      <c r="K25" s="62">
        <f t="shared" si="1"/>
        <v>40979</v>
      </c>
      <c r="L25" s="109" t="s">
        <v>86</v>
      </c>
      <c r="M25" s="81" t="s">
        <v>76</v>
      </c>
      <c r="N25" s="81" t="s">
        <v>90</v>
      </c>
      <c r="O25" s="78">
        <v>16550</v>
      </c>
      <c r="P25" s="111">
        <f t="shared" si="2"/>
        <v>40980</v>
      </c>
      <c r="Q25" s="116" t="s">
        <v>85</v>
      </c>
    </row>
    <row r="26" spans="1:17" ht="15.75">
      <c r="A26" s="4">
        <v>17</v>
      </c>
      <c r="B26" s="62">
        <v>40981</v>
      </c>
      <c r="C26" s="107" t="s">
        <v>84</v>
      </c>
      <c r="D26" s="81" t="s">
        <v>56</v>
      </c>
      <c r="E26" s="81" t="s">
        <v>89</v>
      </c>
      <c r="F26" s="78">
        <v>15714</v>
      </c>
      <c r="G26" s="103">
        <v>621</v>
      </c>
      <c r="H26" s="85">
        <f t="shared" si="0"/>
        <v>40982</v>
      </c>
      <c r="I26" s="112" t="s">
        <v>85</v>
      </c>
      <c r="J26" s="4">
        <v>17</v>
      </c>
      <c r="K26" s="62">
        <f t="shared" si="1"/>
        <v>40980</v>
      </c>
      <c r="L26" s="109" t="s">
        <v>86</v>
      </c>
      <c r="M26" s="81" t="s">
        <v>77</v>
      </c>
      <c r="N26" s="81" t="s">
        <v>90</v>
      </c>
      <c r="O26" s="78">
        <v>16552</v>
      </c>
      <c r="P26" s="111">
        <f t="shared" si="2"/>
        <v>40981</v>
      </c>
      <c r="Q26" s="116" t="s">
        <v>85</v>
      </c>
    </row>
    <row r="27" spans="1:17" ht="15.75">
      <c r="A27" s="4">
        <v>18</v>
      </c>
      <c r="B27" s="62">
        <v>40982</v>
      </c>
      <c r="C27" s="107" t="s">
        <v>84</v>
      </c>
      <c r="D27" s="81" t="s">
        <v>56</v>
      </c>
      <c r="E27" s="81" t="s">
        <v>89</v>
      </c>
      <c r="F27" s="78">
        <v>15716</v>
      </c>
      <c r="G27" s="103">
        <v>459</v>
      </c>
      <c r="H27" s="85">
        <f t="shared" si="0"/>
        <v>40983</v>
      </c>
      <c r="I27" s="112" t="s">
        <v>85</v>
      </c>
      <c r="J27" s="4">
        <v>18</v>
      </c>
      <c r="K27" s="62">
        <f t="shared" si="1"/>
        <v>40981</v>
      </c>
      <c r="L27" s="109" t="s">
        <v>86</v>
      </c>
      <c r="M27" s="81" t="s">
        <v>78</v>
      </c>
      <c r="N27" s="81" t="s">
        <v>90</v>
      </c>
      <c r="O27" s="78">
        <v>16554</v>
      </c>
      <c r="P27" s="111">
        <f t="shared" si="2"/>
        <v>40982</v>
      </c>
      <c r="Q27" s="116" t="s">
        <v>85</v>
      </c>
    </row>
    <row r="28" spans="1:17" ht="15.75">
      <c r="A28" s="4">
        <v>19</v>
      </c>
      <c r="B28" s="62">
        <v>40983</v>
      </c>
      <c r="C28" s="107" t="s">
        <v>84</v>
      </c>
      <c r="D28" s="81" t="s">
        <v>56</v>
      </c>
      <c r="E28" s="81" t="s">
        <v>89</v>
      </c>
      <c r="F28" s="78">
        <v>15718</v>
      </c>
      <c r="G28" s="103">
        <v>459</v>
      </c>
      <c r="H28" s="85">
        <f t="shared" si="0"/>
        <v>40984</v>
      </c>
      <c r="I28" s="112" t="s">
        <v>85</v>
      </c>
      <c r="J28" s="4">
        <v>19</v>
      </c>
      <c r="K28" s="62">
        <f t="shared" si="1"/>
        <v>40982</v>
      </c>
      <c r="L28" s="109" t="s">
        <v>86</v>
      </c>
      <c r="M28" s="81" t="s">
        <v>79</v>
      </c>
      <c r="N28" s="81" t="s">
        <v>90</v>
      </c>
      <c r="O28" s="78">
        <v>16556</v>
      </c>
      <c r="P28" s="111">
        <f t="shared" si="2"/>
        <v>40983</v>
      </c>
      <c r="Q28" s="116" t="s">
        <v>85</v>
      </c>
    </row>
    <row r="29" spans="1:17" ht="15.75">
      <c r="A29" s="4">
        <v>20</v>
      </c>
      <c r="B29" s="62">
        <v>40984</v>
      </c>
      <c r="C29" s="107" t="s">
        <v>84</v>
      </c>
      <c r="D29" s="81" t="s">
        <v>56</v>
      </c>
      <c r="E29" s="81" t="s">
        <v>89</v>
      </c>
      <c r="F29" s="78">
        <v>15720</v>
      </c>
      <c r="G29" s="104">
        <v>734</v>
      </c>
      <c r="H29" s="85">
        <f t="shared" si="0"/>
        <v>40985</v>
      </c>
      <c r="I29" s="112" t="s">
        <v>85</v>
      </c>
      <c r="J29" s="4">
        <v>20</v>
      </c>
      <c r="K29" s="62">
        <f t="shared" si="1"/>
        <v>40983</v>
      </c>
      <c r="L29" s="109" t="s">
        <v>86</v>
      </c>
      <c r="M29" s="81" t="s">
        <v>80</v>
      </c>
      <c r="N29" s="81" t="s">
        <v>90</v>
      </c>
      <c r="O29" s="78">
        <v>16558</v>
      </c>
      <c r="P29" s="111">
        <f t="shared" si="2"/>
        <v>40984</v>
      </c>
      <c r="Q29" s="116" t="s">
        <v>85</v>
      </c>
    </row>
    <row r="30" spans="1:17" ht="15.75">
      <c r="A30" s="4">
        <v>21</v>
      </c>
      <c r="B30" s="62">
        <v>40985</v>
      </c>
      <c r="C30" s="107" t="s">
        <v>84</v>
      </c>
      <c r="D30" s="81" t="s">
        <v>56</v>
      </c>
      <c r="E30" s="81" t="s">
        <v>89</v>
      </c>
      <c r="F30" s="78">
        <v>15722</v>
      </c>
      <c r="G30" s="103">
        <v>621</v>
      </c>
      <c r="H30" s="85">
        <f t="shared" si="0"/>
        <v>40986</v>
      </c>
      <c r="I30" s="112" t="s">
        <v>85</v>
      </c>
      <c r="J30" s="4">
        <v>21</v>
      </c>
      <c r="K30" s="62">
        <f t="shared" si="1"/>
        <v>40984</v>
      </c>
      <c r="L30" s="109" t="s">
        <v>86</v>
      </c>
      <c r="M30" s="81" t="s">
        <v>81</v>
      </c>
      <c r="N30" s="81" t="s">
        <v>90</v>
      </c>
      <c r="O30" s="78">
        <v>16560</v>
      </c>
      <c r="P30" s="111">
        <f t="shared" si="2"/>
        <v>40985</v>
      </c>
      <c r="Q30" s="116" t="s">
        <v>85</v>
      </c>
    </row>
    <row r="31" spans="1:17" ht="15.75">
      <c r="A31" s="4">
        <v>22</v>
      </c>
      <c r="B31" s="62">
        <v>40987</v>
      </c>
      <c r="C31" s="107" t="s">
        <v>84</v>
      </c>
      <c r="D31" s="81" t="s">
        <v>56</v>
      </c>
      <c r="E31" s="81" t="s">
        <v>89</v>
      </c>
      <c r="F31" s="78">
        <v>15724</v>
      </c>
      <c r="G31" s="103">
        <v>947</v>
      </c>
      <c r="H31" s="85">
        <f t="shared" si="0"/>
        <v>40988</v>
      </c>
      <c r="I31" s="112" t="s">
        <v>85</v>
      </c>
      <c r="J31" s="4">
        <v>22</v>
      </c>
      <c r="K31" s="62">
        <f t="shared" si="1"/>
        <v>40986</v>
      </c>
      <c r="L31" s="109" t="s">
        <v>86</v>
      </c>
      <c r="M31" s="81" t="s">
        <v>82</v>
      </c>
      <c r="N31" s="81" t="s">
        <v>90</v>
      </c>
      <c r="O31" s="78">
        <v>16562</v>
      </c>
      <c r="P31" s="111">
        <f t="shared" si="2"/>
        <v>40987</v>
      </c>
      <c r="Q31" s="116" t="s">
        <v>85</v>
      </c>
    </row>
    <row r="32" spans="1:17" ht="15.75">
      <c r="A32" s="4">
        <v>23</v>
      </c>
      <c r="B32" s="62">
        <v>40988</v>
      </c>
      <c r="C32" s="107" t="s">
        <v>84</v>
      </c>
      <c r="D32" s="81" t="s">
        <v>56</v>
      </c>
      <c r="E32" s="81" t="s">
        <v>89</v>
      </c>
      <c r="F32" s="78">
        <v>15726</v>
      </c>
      <c r="G32" s="103">
        <v>621</v>
      </c>
      <c r="H32" s="85">
        <f t="shared" si="0"/>
        <v>40989</v>
      </c>
      <c r="I32" s="113" t="s">
        <v>85</v>
      </c>
      <c r="J32" s="4">
        <v>23</v>
      </c>
      <c r="K32" s="62">
        <f t="shared" si="1"/>
        <v>40987</v>
      </c>
      <c r="L32" s="109" t="s">
        <v>86</v>
      </c>
      <c r="M32" s="81" t="s">
        <v>83</v>
      </c>
      <c r="N32" s="81" t="s">
        <v>90</v>
      </c>
      <c r="O32" s="78">
        <v>16564</v>
      </c>
      <c r="P32" s="111">
        <f t="shared" si="2"/>
        <v>40988</v>
      </c>
      <c r="Q32" s="117" t="s">
        <v>85</v>
      </c>
    </row>
    <row r="33" spans="1:17" ht="15.75">
      <c r="A33" s="4">
        <v>24</v>
      </c>
      <c r="B33" s="66"/>
      <c r="C33" s="78"/>
      <c r="D33" s="82"/>
      <c r="E33" s="82"/>
      <c r="F33" s="26"/>
      <c r="G33" s="79"/>
      <c r="H33" s="63"/>
      <c r="I33" s="66"/>
      <c r="J33" s="4">
        <v>24</v>
      </c>
      <c r="K33" s="105">
        <v>40990</v>
      </c>
      <c r="L33" s="109" t="s">
        <v>86</v>
      </c>
      <c r="M33" s="128" t="s">
        <v>87</v>
      </c>
      <c r="N33" s="81" t="s">
        <v>90</v>
      </c>
      <c r="O33" s="78">
        <v>16566</v>
      </c>
      <c r="P33" s="111">
        <f t="shared" si="2"/>
        <v>40991</v>
      </c>
      <c r="Q33" s="116" t="s">
        <v>85</v>
      </c>
    </row>
    <row r="34" spans="1:17" ht="15.75">
      <c r="A34" s="4">
        <v>25</v>
      </c>
      <c r="B34" s="66"/>
      <c r="C34" s="78"/>
      <c r="D34" s="82"/>
      <c r="E34" s="82"/>
      <c r="F34" s="26"/>
      <c r="G34" s="79"/>
      <c r="H34" s="63"/>
      <c r="I34" s="66"/>
      <c r="J34" s="4">
        <v>25</v>
      </c>
      <c r="K34" s="27"/>
      <c r="M34" s="118"/>
      <c r="N34" s="98"/>
      <c r="P34" s="27"/>
      <c r="Q34" s="99"/>
    </row>
    <row r="35" spans="1:17" ht="15.75">
      <c r="A35" s="4">
        <v>26</v>
      </c>
      <c r="B35" s="66"/>
      <c r="C35" s="78"/>
      <c r="D35" s="82"/>
      <c r="E35" s="82"/>
      <c r="F35" s="26"/>
      <c r="G35" s="79"/>
      <c r="H35" s="63"/>
      <c r="I35" s="66"/>
      <c r="J35" s="4">
        <v>26</v>
      </c>
      <c r="K35" s="27"/>
      <c r="M35" s="118"/>
      <c r="N35" s="27"/>
      <c r="P35" s="27"/>
      <c r="Q35" s="99"/>
    </row>
    <row r="36" spans="1:17" ht="15.75">
      <c r="A36" s="4">
        <v>27</v>
      </c>
      <c r="B36" s="66"/>
      <c r="C36" s="78"/>
      <c r="D36" s="82"/>
      <c r="E36" s="82"/>
      <c r="F36" s="26"/>
      <c r="G36" s="79"/>
      <c r="H36" s="63"/>
      <c r="I36" s="66"/>
      <c r="J36" s="4">
        <v>27</v>
      </c>
      <c r="K36" s="27"/>
      <c r="M36" s="118"/>
      <c r="N36" s="27"/>
      <c r="P36" s="27"/>
      <c r="Q36" s="99"/>
    </row>
    <row r="37" spans="1:17" ht="15.75">
      <c r="A37" s="4">
        <v>28</v>
      </c>
      <c r="B37" s="66"/>
      <c r="C37" s="78"/>
      <c r="D37" s="82"/>
      <c r="E37" s="82"/>
      <c r="F37" s="26"/>
      <c r="G37" s="79"/>
      <c r="H37" s="63"/>
      <c r="I37" s="66"/>
      <c r="J37" s="4">
        <v>28</v>
      </c>
      <c r="K37" s="27"/>
      <c r="M37" s="118"/>
      <c r="N37" s="27"/>
      <c r="P37" s="27"/>
      <c r="Q37" s="99"/>
    </row>
    <row r="38" spans="1:17" ht="15.75">
      <c r="A38" s="4">
        <v>29</v>
      </c>
      <c r="B38" s="66"/>
      <c r="C38" s="78"/>
      <c r="D38" s="82"/>
      <c r="E38" s="82"/>
      <c r="F38" s="26"/>
      <c r="G38" s="79"/>
      <c r="H38" s="63"/>
      <c r="I38" s="66"/>
      <c r="J38" s="4">
        <v>29</v>
      </c>
      <c r="K38" s="27"/>
      <c r="M38" s="118"/>
      <c r="N38" s="27"/>
      <c r="P38" s="27"/>
      <c r="Q38" s="99"/>
    </row>
    <row r="39" spans="1:17" ht="15.75">
      <c r="A39" s="4">
        <v>30</v>
      </c>
      <c r="B39" s="66"/>
      <c r="C39" s="78"/>
      <c r="D39" s="82"/>
      <c r="E39" s="82"/>
      <c r="F39" s="26"/>
      <c r="G39" s="79"/>
      <c r="H39" s="63"/>
      <c r="I39" s="66"/>
      <c r="J39" s="4">
        <v>30</v>
      </c>
      <c r="K39" s="27"/>
      <c r="M39" s="118"/>
      <c r="N39" s="27"/>
      <c r="P39" s="27"/>
      <c r="Q39" s="99"/>
    </row>
    <row r="40" spans="1:17" ht="15.75">
      <c r="A40" s="4">
        <v>31</v>
      </c>
      <c r="B40" s="66"/>
      <c r="C40" s="78"/>
      <c r="D40" s="82"/>
      <c r="E40" s="82"/>
      <c r="F40" s="26"/>
      <c r="G40" s="79"/>
      <c r="H40" s="63"/>
      <c r="I40" s="66"/>
      <c r="J40" s="4">
        <v>31</v>
      </c>
      <c r="K40" s="27"/>
      <c r="M40" s="118"/>
      <c r="N40" s="27"/>
      <c r="P40" s="27"/>
      <c r="Q40" s="99"/>
    </row>
    <row r="41" spans="1:17" ht="15.75">
      <c r="A41" s="4">
        <v>32</v>
      </c>
      <c r="B41" s="66"/>
      <c r="C41" s="78"/>
      <c r="D41" s="82"/>
      <c r="E41" s="82"/>
      <c r="F41" s="26"/>
      <c r="G41" s="79"/>
      <c r="H41" s="63"/>
      <c r="I41" s="66"/>
      <c r="J41" s="4">
        <v>32</v>
      </c>
      <c r="K41" s="27"/>
      <c r="M41" s="118"/>
      <c r="N41" s="27"/>
      <c r="P41" s="27"/>
      <c r="Q41" s="99"/>
    </row>
    <row r="42" spans="1:17" ht="15.75">
      <c r="A42" s="4">
        <v>33</v>
      </c>
      <c r="B42" s="66"/>
      <c r="C42" s="78"/>
      <c r="D42" s="82"/>
      <c r="E42" s="82"/>
      <c r="F42" s="26"/>
      <c r="G42" s="79"/>
      <c r="H42" s="63"/>
      <c r="I42" s="66"/>
      <c r="J42" s="4">
        <v>33</v>
      </c>
      <c r="K42" s="27"/>
      <c r="M42" s="118"/>
      <c r="N42" s="27"/>
      <c r="P42" s="27"/>
      <c r="Q42" s="99"/>
    </row>
    <row r="43" spans="1:17" ht="15.75">
      <c r="A43" s="4">
        <v>34</v>
      </c>
      <c r="B43" s="66"/>
      <c r="C43" s="78"/>
      <c r="D43" s="82"/>
      <c r="E43" s="82"/>
      <c r="F43" s="26"/>
      <c r="G43" s="79"/>
      <c r="H43" s="63"/>
      <c r="I43" s="66"/>
      <c r="J43" s="4">
        <v>34</v>
      </c>
      <c r="K43" s="27"/>
      <c r="M43" s="118"/>
      <c r="N43" s="27"/>
      <c r="P43" s="27"/>
      <c r="Q43" s="99"/>
    </row>
    <row r="44" spans="1:17" ht="15.75">
      <c r="A44" s="4">
        <v>35</v>
      </c>
      <c r="B44" s="66"/>
      <c r="C44" s="78"/>
      <c r="D44" s="82"/>
      <c r="E44" s="82"/>
      <c r="F44" s="26"/>
      <c r="G44" s="79"/>
      <c r="H44" s="63"/>
      <c r="I44" s="66"/>
      <c r="J44" s="4">
        <v>35</v>
      </c>
      <c r="K44" s="27"/>
      <c r="M44" s="118"/>
      <c r="N44" s="27"/>
      <c r="P44" s="27"/>
      <c r="Q44" s="99"/>
    </row>
    <row r="45" spans="1:17" ht="15.75">
      <c r="A45" s="4">
        <v>36</v>
      </c>
      <c r="B45" s="66"/>
      <c r="C45" s="78"/>
      <c r="D45" s="82"/>
      <c r="E45" s="82"/>
      <c r="F45" s="26"/>
      <c r="G45" s="79"/>
      <c r="H45" s="63"/>
      <c r="I45" s="66"/>
      <c r="J45" s="4">
        <v>36</v>
      </c>
      <c r="K45" s="27"/>
      <c r="M45" s="118"/>
      <c r="N45" s="27"/>
      <c r="P45" s="27"/>
      <c r="Q45" s="99"/>
    </row>
    <row r="46" spans="1:17" ht="15.75">
      <c r="A46" s="4">
        <v>37</v>
      </c>
      <c r="B46" s="66"/>
      <c r="C46" s="78"/>
      <c r="D46" s="82"/>
      <c r="E46" s="82"/>
      <c r="F46" s="26"/>
      <c r="G46" s="79"/>
      <c r="H46" s="63"/>
      <c r="I46" s="66"/>
      <c r="J46" s="4">
        <v>37</v>
      </c>
      <c r="K46" s="27"/>
      <c r="M46" s="118"/>
      <c r="N46" s="27"/>
      <c r="P46" s="27"/>
      <c r="Q46" s="99"/>
    </row>
    <row r="47" spans="1:17" ht="15.75">
      <c r="A47" s="4">
        <v>38</v>
      </c>
      <c r="B47" s="66"/>
      <c r="C47" s="78"/>
      <c r="D47" s="82"/>
      <c r="E47" s="82"/>
      <c r="F47" s="26"/>
      <c r="G47" s="79"/>
      <c r="H47" s="63"/>
      <c r="I47" s="66"/>
      <c r="J47" s="4">
        <v>38</v>
      </c>
      <c r="K47" s="27"/>
      <c r="M47" s="118"/>
      <c r="N47" s="27"/>
      <c r="P47" s="27"/>
      <c r="Q47" s="99"/>
    </row>
    <row r="48" spans="1:17" ht="15.75">
      <c r="A48" s="4">
        <v>39</v>
      </c>
      <c r="B48" s="66"/>
      <c r="C48" s="78"/>
      <c r="D48" s="82"/>
      <c r="E48" s="82"/>
      <c r="F48" s="26"/>
      <c r="G48" s="79"/>
      <c r="H48" s="63"/>
      <c r="I48" s="66"/>
      <c r="J48" s="4">
        <v>39</v>
      </c>
      <c r="K48" s="27"/>
      <c r="M48" s="118"/>
      <c r="N48" s="27"/>
      <c r="P48" s="27"/>
      <c r="Q48" s="99"/>
    </row>
    <row r="49" spans="1:17" ht="15.75">
      <c r="A49" s="4">
        <v>40</v>
      </c>
      <c r="B49" s="66"/>
      <c r="C49" s="78"/>
      <c r="D49" s="82"/>
      <c r="E49" s="118"/>
      <c r="F49" s="27"/>
      <c r="G49" s="79"/>
      <c r="H49" s="63"/>
      <c r="I49" s="66"/>
      <c r="J49" s="4">
        <v>40</v>
      </c>
      <c r="K49" s="27"/>
      <c r="M49" s="118"/>
      <c r="N49" s="27"/>
      <c r="P49" s="27"/>
      <c r="Q49" s="99"/>
    </row>
  </sheetData>
  <sheetProtection/>
  <printOptions/>
  <pageMargins left="0.53" right="0.55" top="0.51" bottom="0.5" header="0.5" footer="0.5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11.00390625" style="119" customWidth="1"/>
    <col min="2" max="2" width="9.57421875" style="121" customWidth="1"/>
    <col min="3" max="3" width="15.7109375" style="121" customWidth="1"/>
    <col min="4" max="4" width="9.7109375" style="121" customWidth="1"/>
    <col min="5" max="5" width="8.7109375" style="121" customWidth="1"/>
    <col min="6" max="12" width="0.13671875" style="130" customWidth="1"/>
    <col min="13" max="13" width="0.13671875" style="131" customWidth="1"/>
    <col min="14" max="14" width="17.421875" style="131" customWidth="1"/>
    <col min="15" max="15" width="10.28125" style="131" customWidth="1"/>
    <col min="16" max="24" width="9.140625" style="119" customWidth="1"/>
    <col min="25" max="28" width="9.140625" style="131" customWidth="1"/>
    <col min="29" max="16384" width="9.140625" style="119" customWidth="1"/>
  </cols>
  <sheetData>
    <row r="1" spans="1:14" s="131" customFormat="1" ht="17.25" customHeight="1">
      <c r="A1" s="217"/>
      <c r="B1" s="217"/>
      <c r="C1" s="226"/>
      <c r="D1" s="227"/>
      <c r="E1" s="129"/>
      <c r="F1" s="130"/>
      <c r="G1" s="130"/>
      <c r="H1" s="130"/>
      <c r="I1" s="130"/>
      <c r="J1" s="130"/>
      <c r="K1" s="130"/>
      <c r="L1" s="130"/>
      <c r="N1" s="132"/>
    </row>
    <row r="2" spans="1:14" s="131" customFormat="1" ht="12.75" customHeight="1">
      <c r="A2" s="223"/>
      <c r="B2" s="223"/>
      <c r="C2" s="133"/>
      <c r="D2" s="134"/>
      <c r="E2" s="134"/>
      <c r="F2" s="130"/>
      <c r="G2" s="130"/>
      <c r="H2" s="130"/>
      <c r="I2" s="130"/>
      <c r="J2" s="130"/>
      <c r="K2" s="130"/>
      <c r="L2" s="130"/>
      <c r="N2" s="132"/>
    </row>
    <row r="3" spans="1:14" s="131" customFormat="1" ht="12.75" customHeight="1">
      <c r="A3" s="223"/>
      <c r="B3" s="223"/>
      <c r="C3" s="224"/>
      <c r="D3" s="225"/>
      <c r="E3" s="135"/>
      <c r="F3" s="130"/>
      <c r="G3" s="130"/>
      <c r="H3" s="130"/>
      <c r="I3" s="130"/>
      <c r="J3" s="130"/>
      <c r="K3" s="130"/>
      <c r="L3" s="130"/>
      <c r="N3" s="136"/>
    </row>
    <row r="4" spans="1:14" s="131" customFormat="1" ht="12.75" customHeight="1">
      <c r="A4" s="223"/>
      <c r="B4" s="223"/>
      <c r="C4" s="224"/>
      <c r="D4" s="225"/>
      <c r="E4" s="129"/>
      <c r="F4" s="130"/>
      <c r="G4" s="130"/>
      <c r="H4" s="130"/>
      <c r="I4" s="130"/>
      <c r="J4" s="130"/>
      <c r="K4" s="130"/>
      <c r="L4" s="130"/>
      <c r="N4" s="136"/>
    </row>
    <row r="5" spans="2:14" s="131" customFormat="1" ht="12.75" customHeight="1">
      <c r="B5" s="130"/>
      <c r="C5" s="130"/>
      <c r="D5" s="130"/>
      <c r="E5" s="129"/>
      <c r="F5" s="130"/>
      <c r="G5" s="130"/>
      <c r="H5" s="130"/>
      <c r="I5" s="130"/>
      <c r="J5" s="130"/>
      <c r="K5" s="130"/>
      <c r="L5" s="130"/>
      <c r="N5" s="136"/>
    </row>
    <row r="6" spans="1:14" ht="16.5" customHeight="1">
      <c r="A6" s="137"/>
      <c r="B6" s="138"/>
      <c r="C6" s="139"/>
      <c r="D6" s="139"/>
      <c r="E6" s="139"/>
      <c r="F6" s="9"/>
      <c r="G6" s="9"/>
      <c r="H6" s="9"/>
      <c r="I6" s="9"/>
      <c r="J6" s="9"/>
      <c r="K6" s="9"/>
      <c r="L6" s="9"/>
      <c r="M6" s="9"/>
      <c r="N6" s="134"/>
    </row>
    <row r="7" spans="1:15" ht="12.75" customHeight="1">
      <c r="A7" s="140"/>
      <c r="B7" s="141"/>
      <c r="D7" s="142"/>
      <c r="E7" s="143"/>
      <c r="F7" s="144"/>
      <c r="G7" s="145"/>
      <c r="H7" s="145"/>
      <c r="I7" s="145"/>
      <c r="J7" s="145"/>
      <c r="K7" s="146"/>
      <c r="L7" s="146"/>
      <c r="M7" s="147"/>
      <c r="N7" s="148"/>
      <c r="O7" s="149"/>
    </row>
    <row r="8" spans="1:15" ht="12.75" customHeight="1">
      <c r="A8" s="140"/>
      <c r="B8" s="141"/>
      <c r="D8" s="150"/>
      <c r="E8" s="151"/>
      <c r="F8" s="144"/>
      <c r="G8" s="145"/>
      <c r="H8" s="145"/>
      <c r="I8" s="145"/>
      <c r="J8" s="145"/>
      <c r="K8" s="146"/>
      <c r="L8" s="146"/>
      <c r="M8" s="147"/>
      <c r="N8" s="152"/>
      <c r="O8" s="153"/>
    </row>
    <row r="9" spans="1:15" ht="12.75" customHeight="1">
      <c r="A9" s="140"/>
      <c r="B9" s="141"/>
      <c r="D9" s="150"/>
      <c r="E9" s="151"/>
      <c r="F9" s="144"/>
      <c r="G9" s="145"/>
      <c r="H9" s="145"/>
      <c r="I9" s="145"/>
      <c r="J9" s="145"/>
      <c r="K9" s="146"/>
      <c r="L9" s="146"/>
      <c r="M9" s="147"/>
      <c r="N9" s="152"/>
      <c r="O9" s="153"/>
    </row>
    <row r="10" spans="1:15" ht="12.75" customHeight="1">
      <c r="A10" s="140"/>
      <c r="B10" s="141"/>
      <c r="D10" s="150"/>
      <c r="E10" s="151"/>
      <c r="F10" s="144"/>
      <c r="G10" s="145"/>
      <c r="H10" s="145"/>
      <c r="I10" s="145"/>
      <c r="J10" s="145"/>
      <c r="K10" s="146"/>
      <c r="L10" s="146"/>
      <c r="M10" s="147"/>
      <c r="N10" s="152"/>
      <c r="O10" s="153"/>
    </row>
    <row r="11" spans="1:15" ht="12.75" customHeight="1">
      <c r="A11" s="140"/>
      <c r="B11" s="141"/>
      <c r="D11" s="150"/>
      <c r="E11" s="151"/>
      <c r="F11" s="144"/>
      <c r="G11" s="145"/>
      <c r="H11" s="145"/>
      <c r="I11" s="145"/>
      <c r="J11" s="145"/>
      <c r="K11" s="146"/>
      <c r="L11" s="146"/>
      <c r="M11" s="147"/>
      <c r="N11" s="154"/>
      <c r="O11" s="153"/>
    </row>
    <row r="12" spans="1:15" ht="12.75" customHeight="1">
      <c r="A12" s="140"/>
      <c r="B12" s="141"/>
      <c r="D12" s="150"/>
      <c r="E12" s="151"/>
      <c r="F12" s="144"/>
      <c r="G12" s="145"/>
      <c r="H12" s="145"/>
      <c r="I12" s="145"/>
      <c r="J12" s="145"/>
      <c r="K12" s="146"/>
      <c r="L12" s="146"/>
      <c r="M12" s="147"/>
      <c r="N12" s="154"/>
      <c r="O12" s="155"/>
    </row>
    <row r="13" spans="1:15" ht="12.75" customHeight="1">
      <c r="A13" s="140"/>
      <c r="B13" s="141"/>
      <c r="D13" s="150"/>
      <c r="E13" s="151"/>
      <c r="F13" s="144"/>
      <c r="G13" s="145"/>
      <c r="H13" s="145"/>
      <c r="I13" s="145"/>
      <c r="J13" s="145"/>
      <c r="K13" s="146"/>
      <c r="L13" s="146"/>
      <c r="M13" s="147"/>
      <c r="N13" s="154"/>
      <c r="O13" s="155"/>
    </row>
    <row r="14" spans="1:15" ht="12.75" customHeight="1">
      <c r="A14" s="140"/>
      <c r="B14" s="141"/>
      <c r="D14" s="150"/>
      <c r="E14" s="151"/>
      <c r="F14" s="144"/>
      <c r="G14" s="145"/>
      <c r="H14" s="145"/>
      <c r="I14" s="145"/>
      <c r="J14" s="145"/>
      <c r="K14" s="146"/>
      <c r="L14" s="146"/>
      <c r="M14" s="147"/>
      <c r="N14" s="154"/>
      <c r="O14" s="153"/>
    </row>
    <row r="15" spans="1:13" ht="12.75" customHeight="1">
      <c r="A15" s="140"/>
      <c r="B15" s="141"/>
      <c r="D15" s="150"/>
      <c r="E15" s="151"/>
      <c r="F15" s="144"/>
      <c r="G15" s="145"/>
      <c r="H15" s="145"/>
      <c r="I15" s="145"/>
      <c r="J15" s="145"/>
      <c r="K15" s="146"/>
      <c r="L15" s="146"/>
      <c r="M15" s="147"/>
    </row>
    <row r="16" spans="1:13" ht="12.75" customHeight="1">
      <c r="A16" s="140"/>
      <c r="B16" s="141"/>
      <c r="D16" s="150"/>
      <c r="E16" s="151"/>
      <c r="F16" s="144"/>
      <c r="G16" s="145"/>
      <c r="H16" s="145"/>
      <c r="I16" s="145"/>
      <c r="J16" s="145"/>
      <c r="K16" s="146"/>
      <c r="L16" s="146"/>
      <c r="M16" s="147"/>
    </row>
    <row r="17" spans="1:13" ht="12.75" customHeight="1">
      <c r="A17" s="140"/>
      <c r="B17" s="141"/>
      <c r="D17" s="150"/>
      <c r="E17" s="151"/>
      <c r="F17" s="144"/>
      <c r="G17" s="145"/>
      <c r="H17" s="145"/>
      <c r="I17" s="145"/>
      <c r="J17" s="145"/>
      <c r="K17" s="146"/>
      <c r="L17" s="146"/>
      <c r="M17" s="147"/>
    </row>
    <row r="18" spans="1:13" ht="12.75" customHeight="1">
      <c r="A18" s="140"/>
      <c r="B18" s="141"/>
      <c r="D18" s="150"/>
      <c r="E18" s="151"/>
      <c r="F18" s="144"/>
      <c r="G18" s="145"/>
      <c r="H18" s="145"/>
      <c r="I18" s="145"/>
      <c r="J18" s="145"/>
      <c r="K18" s="146"/>
      <c r="L18" s="146"/>
      <c r="M18" s="147"/>
    </row>
    <row r="19" spans="1:13" ht="12.75" customHeight="1">
      <c r="A19" s="140"/>
      <c r="B19" s="141"/>
      <c r="D19" s="150"/>
      <c r="E19" s="151"/>
      <c r="F19" s="144"/>
      <c r="G19" s="145"/>
      <c r="H19" s="145"/>
      <c r="I19" s="145"/>
      <c r="J19" s="145"/>
      <c r="K19" s="146"/>
      <c r="L19" s="146"/>
      <c r="M19" s="147"/>
    </row>
    <row r="20" spans="1:14" ht="12.75" customHeight="1">
      <c r="A20" s="140"/>
      <c r="B20" s="141"/>
      <c r="D20" s="150"/>
      <c r="E20" s="151"/>
      <c r="F20" s="144"/>
      <c r="G20" s="145"/>
      <c r="H20" s="145"/>
      <c r="I20" s="145"/>
      <c r="J20" s="145"/>
      <c r="K20" s="146"/>
      <c r="L20" s="146"/>
      <c r="M20" s="147"/>
      <c r="N20" s="156"/>
    </row>
    <row r="21" spans="1:14" ht="12.75" customHeight="1">
      <c r="A21" s="140"/>
      <c r="B21" s="141"/>
      <c r="D21" s="150"/>
      <c r="E21" s="151"/>
      <c r="F21" s="144"/>
      <c r="G21" s="145"/>
      <c r="H21" s="145"/>
      <c r="I21" s="145"/>
      <c r="J21" s="145"/>
      <c r="K21" s="146"/>
      <c r="L21" s="146"/>
      <c r="M21" s="147"/>
      <c r="N21" s="156"/>
    </row>
    <row r="22" spans="1:13" ht="12.75" customHeight="1">
      <c r="A22" s="140"/>
      <c r="B22" s="141"/>
      <c r="D22" s="150"/>
      <c r="E22" s="151"/>
      <c r="F22" s="144"/>
      <c r="G22" s="145"/>
      <c r="H22" s="145"/>
      <c r="I22" s="145"/>
      <c r="J22" s="145"/>
      <c r="K22" s="146"/>
      <c r="L22" s="146"/>
      <c r="M22" s="147"/>
    </row>
    <row r="23" spans="1:13" ht="12.75" customHeight="1">
      <c r="A23" s="140"/>
      <c r="B23" s="141"/>
      <c r="D23" s="150"/>
      <c r="E23" s="151"/>
      <c r="F23" s="144"/>
      <c r="G23" s="145"/>
      <c r="H23" s="145"/>
      <c r="I23" s="145"/>
      <c r="J23" s="145"/>
      <c r="K23" s="146"/>
      <c r="L23" s="146"/>
      <c r="M23" s="147"/>
    </row>
    <row r="24" spans="1:13" ht="12.75" customHeight="1">
      <c r="A24" s="140"/>
      <c r="B24" s="141"/>
      <c r="D24" s="150"/>
      <c r="E24" s="157"/>
      <c r="F24" s="144"/>
      <c r="G24" s="145"/>
      <c r="H24" s="145"/>
      <c r="I24" s="145"/>
      <c r="J24" s="145"/>
      <c r="K24" s="146"/>
      <c r="L24" s="146"/>
      <c r="M24" s="147"/>
    </row>
    <row r="25" spans="1:13" ht="12.75" customHeight="1">
      <c r="A25" s="140"/>
      <c r="B25" s="141"/>
      <c r="D25" s="150"/>
      <c r="E25" s="157"/>
      <c r="F25" s="144"/>
      <c r="G25" s="145"/>
      <c r="H25" s="145"/>
      <c r="I25" s="145"/>
      <c r="J25" s="145"/>
      <c r="K25" s="146"/>
      <c r="L25" s="146"/>
      <c r="M25" s="147"/>
    </row>
    <row r="26" spans="1:15" ht="12.75" customHeight="1">
      <c r="A26" s="140"/>
      <c r="B26" s="141"/>
      <c r="D26" s="150"/>
      <c r="E26" s="157"/>
      <c r="F26" s="144"/>
      <c r="G26" s="145"/>
      <c r="H26" s="145"/>
      <c r="I26" s="145"/>
      <c r="J26" s="145"/>
      <c r="K26" s="146"/>
      <c r="L26" s="146"/>
      <c r="M26" s="147"/>
      <c r="N26" s="148"/>
      <c r="O26" s="149"/>
    </row>
    <row r="27" spans="1:15" ht="12.75" customHeight="1">
      <c r="A27" s="140"/>
      <c r="B27" s="158"/>
      <c r="D27" s="150"/>
      <c r="E27" s="157"/>
      <c r="F27" s="144"/>
      <c r="G27" s="145"/>
      <c r="H27" s="145"/>
      <c r="I27" s="145"/>
      <c r="J27" s="145"/>
      <c r="K27" s="146"/>
      <c r="L27" s="146"/>
      <c r="M27" s="147"/>
      <c r="N27" s="152"/>
      <c r="O27" s="153"/>
    </row>
    <row r="28" spans="1:15" ht="12.75" customHeight="1">
      <c r="A28" s="140"/>
      <c r="B28" s="158"/>
      <c r="D28" s="150"/>
      <c r="E28" s="157"/>
      <c r="F28" s="144"/>
      <c r="G28" s="145"/>
      <c r="H28" s="145"/>
      <c r="I28" s="145"/>
      <c r="J28" s="145"/>
      <c r="K28" s="146"/>
      <c r="L28" s="146"/>
      <c r="M28" s="147"/>
      <c r="N28" s="152"/>
      <c r="O28" s="153"/>
    </row>
    <row r="29" spans="1:15" ht="12.75" customHeight="1">
      <c r="A29" s="140"/>
      <c r="B29" s="158"/>
      <c r="D29" s="150"/>
      <c r="E29" s="157"/>
      <c r="F29" s="144"/>
      <c r="G29" s="145"/>
      <c r="H29" s="145"/>
      <c r="I29" s="145"/>
      <c r="J29" s="145"/>
      <c r="K29" s="146"/>
      <c r="L29" s="146"/>
      <c r="M29" s="147"/>
      <c r="N29" s="159"/>
      <c r="O29" s="153"/>
    </row>
    <row r="30" spans="1:15" ht="12.75" customHeight="1">
      <c r="A30" s="140"/>
      <c r="B30" s="158"/>
      <c r="D30" s="150"/>
      <c r="E30" s="157"/>
      <c r="F30" s="144"/>
      <c r="G30" s="145"/>
      <c r="H30" s="145"/>
      <c r="I30" s="145"/>
      <c r="J30" s="145"/>
      <c r="K30" s="146"/>
      <c r="L30" s="146"/>
      <c r="M30" s="147"/>
      <c r="N30" s="154"/>
      <c r="O30" s="153"/>
    </row>
    <row r="31" spans="1:15" ht="12.75" customHeight="1">
      <c r="A31" s="140"/>
      <c r="B31" s="158"/>
      <c r="D31" s="150"/>
      <c r="E31" s="143"/>
      <c r="F31" s="144"/>
      <c r="G31" s="145"/>
      <c r="H31" s="145"/>
      <c r="I31" s="145"/>
      <c r="J31" s="145"/>
      <c r="K31" s="146"/>
      <c r="L31" s="146"/>
      <c r="M31" s="147"/>
      <c r="N31" s="154"/>
      <c r="O31" s="153"/>
    </row>
    <row r="32" spans="1:13" ht="12.75" customHeight="1">
      <c r="A32" s="140"/>
      <c r="B32" s="158"/>
      <c r="D32" s="150"/>
      <c r="E32" s="143"/>
      <c r="F32" s="144"/>
      <c r="G32" s="145"/>
      <c r="H32" s="145"/>
      <c r="I32" s="145"/>
      <c r="J32" s="145"/>
      <c r="K32" s="146"/>
      <c r="L32" s="146"/>
      <c r="M32" s="147"/>
    </row>
    <row r="33" spans="1:13" ht="12.75" customHeight="1">
      <c r="A33" s="140"/>
      <c r="B33" s="158"/>
      <c r="D33" s="150"/>
      <c r="E33" s="143"/>
      <c r="F33" s="144"/>
      <c r="G33" s="145"/>
      <c r="H33" s="145"/>
      <c r="I33" s="145"/>
      <c r="J33" s="145"/>
      <c r="K33" s="146"/>
      <c r="L33" s="146"/>
      <c r="M33" s="147"/>
    </row>
    <row r="34" spans="1:13" ht="12.75" customHeight="1">
      <c r="A34" s="140"/>
      <c r="B34" s="158"/>
      <c r="D34" s="150"/>
      <c r="E34" s="143"/>
      <c r="F34" s="144"/>
      <c r="G34" s="145"/>
      <c r="H34" s="145"/>
      <c r="I34" s="145"/>
      <c r="J34" s="145"/>
      <c r="K34" s="146"/>
      <c r="L34" s="146"/>
      <c r="M34" s="147"/>
    </row>
    <row r="35" spans="1:13" ht="12.75" customHeight="1">
      <c r="A35" s="140"/>
      <c r="B35" s="158"/>
      <c r="D35" s="150"/>
      <c r="E35" s="143"/>
      <c r="F35" s="144"/>
      <c r="G35" s="145"/>
      <c r="H35" s="145"/>
      <c r="I35" s="145"/>
      <c r="J35" s="145"/>
      <c r="K35" s="146"/>
      <c r="L35" s="146"/>
      <c r="M35" s="147"/>
    </row>
    <row r="36" spans="1:13" ht="12.75" customHeight="1">
      <c r="A36" s="140"/>
      <c r="B36" s="158"/>
      <c r="D36" s="150"/>
      <c r="E36" s="160"/>
      <c r="F36" s="144"/>
      <c r="G36" s="145"/>
      <c r="H36" s="145"/>
      <c r="I36" s="145"/>
      <c r="J36" s="145"/>
      <c r="K36" s="146"/>
      <c r="L36" s="146"/>
      <c r="M36" s="147"/>
    </row>
    <row r="37" spans="1:13" ht="12.75" customHeight="1">
      <c r="A37" s="140"/>
      <c r="B37" s="158"/>
      <c r="D37" s="150"/>
      <c r="E37" s="160"/>
      <c r="F37" s="144"/>
      <c r="G37" s="145"/>
      <c r="H37" s="145"/>
      <c r="I37" s="145"/>
      <c r="J37" s="145"/>
      <c r="K37" s="146"/>
      <c r="L37" s="146"/>
      <c r="M37" s="147"/>
    </row>
    <row r="38" spans="1:24" ht="12.75" customHeight="1">
      <c r="A38" s="140"/>
      <c r="B38" s="158"/>
      <c r="D38" s="150"/>
      <c r="E38" s="160"/>
      <c r="F38" s="144"/>
      <c r="G38" s="145"/>
      <c r="H38" s="145"/>
      <c r="I38" s="145"/>
      <c r="J38" s="145"/>
      <c r="K38" s="146"/>
      <c r="L38" s="146"/>
      <c r="M38" s="147"/>
      <c r="P38" s="131"/>
      <c r="Q38" s="131"/>
      <c r="R38" s="131"/>
      <c r="S38" s="131"/>
      <c r="T38" s="131"/>
      <c r="U38" s="131"/>
      <c r="V38" s="131"/>
      <c r="W38" s="131"/>
      <c r="X38" s="131"/>
    </row>
    <row r="39" spans="1:24" ht="12.75" customHeight="1">
      <c r="A39" s="140"/>
      <c r="B39" s="158"/>
      <c r="D39" s="150"/>
      <c r="E39" s="160"/>
      <c r="F39" s="144"/>
      <c r="G39" s="145"/>
      <c r="H39" s="145"/>
      <c r="I39" s="145"/>
      <c r="J39" s="145"/>
      <c r="K39" s="146"/>
      <c r="L39" s="146"/>
      <c r="M39" s="147"/>
      <c r="P39" s="131"/>
      <c r="Q39" s="131"/>
      <c r="R39" s="131"/>
      <c r="S39" s="131"/>
      <c r="T39" s="131"/>
      <c r="U39" s="131"/>
      <c r="V39" s="131"/>
      <c r="W39" s="131"/>
      <c r="X39" s="131"/>
    </row>
    <row r="40" spans="1:24" ht="12.75" customHeight="1">
      <c r="A40" s="140"/>
      <c r="B40" s="158"/>
      <c r="D40" s="150"/>
      <c r="E40" s="160"/>
      <c r="F40" s="144"/>
      <c r="G40" s="145"/>
      <c r="H40" s="145"/>
      <c r="I40" s="145"/>
      <c r="J40" s="145"/>
      <c r="K40" s="146"/>
      <c r="L40" s="146"/>
      <c r="M40" s="147"/>
      <c r="P40" s="131"/>
      <c r="Q40" s="131"/>
      <c r="R40" s="131"/>
      <c r="S40" s="131"/>
      <c r="T40" s="131"/>
      <c r="U40" s="131"/>
      <c r="V40" s="131"/>
      <c r="W40" s="131"/>
      <c r="X40" s="131"/>
    </row>
    <row r="41" spans="1:24" ht="12.75" customHeight="1">
      <c r="A41" s="140"/>
      <c r="B41" s="158"/>
      <c r="D41" s="150"/>
      <c r="E41" s="160"/>
      <c r="F41" s="144"/>
      <c r="G41" s="145"/>
      <c r="H41" s="145"/>
      <c r="I41" s="145"/>
      <c r="J41" s="145"/>
      <c r="K41" s="146"/>
      <c r="L41" s="146"/>
      <c r="M41" s="147"/>
      <c r="P41" s="131"/>
      <c r="Q41" s="131"/>
      <c r="R41" s="131"/>
      <c r="S41" s="131"/>
      <c r="T41" s="131"/>
      <c r="U41" s="131"/>
      <c r="V41" s="131"/>
      <c r="W41" s="131"/>
      <c r="X41" s="131"/>
    </row>
    <row r="42" spans="1:24" ht="12.75" customHeight="1">
      <c r="A42" s="140"/>
      <c r="B42" s="158"/>
      <c r="D42" s="150"/>
      <c r="E42" s="160"/>
      <c r="F42" s="144"/>
      <c r="G42" s="145"/>
      <c r="H42" s="145"/>
      <c r="I42" s="145"/>
      <c r="J42" s="145"/>
      <c r="K42" s="146"/>
      <c r="L42" s="146"/>
      <c r="M42" s="147"/>
      <c r="P42" s="131"/>
      <c r="Q42" s="131"/>
      <c r="R42" s="131"/>
      <c r="S42" s="131"/>
      <c r="T42" s="131"/>
      <c r="U42" s="131"/>
      <c r="V42" s="131"/>
      <c r="W42" s="131"/>
      <c r="X42" s="131"/>
    </row>
    <row r="43" spans="1:24" ht="12.75" customHeight="1">
      <c r="A43" s="140"/>
      <c r="B43" s="158"/>
      <c r="D43" s="150"/>
      <c r="E43" s="160"/>
      <c r="F43" s="144"/>
      <c r="G43" s="145"/>
      <c r="H43" s="145"/>
      <c r="I43" s="145"/>
      <c r="J43" s="145"/>
      <c r="K43" s="146"/>
      <c r="L43" s="146"/>
      <c r="M43" s="147"/>
      <c r="P43" s="131"/>
      <c r="Q43" s="131"/>
      <c r="R43" s="131"/>
      <c r="S43" s="131"/>
      <c r="T43" s="131"/>
      <c r="U43" s="131"/>
      <c r="V43" s="131"/>
      <c r="W43" s="131"/>
      <c r="X43" s="131"/>
    </row>
    <row r="44" spans="1:24" ht="12.75" customHeight="1">
      <c r="A44" s="140"/>
      <c r="B44" s="158"/>
      <c r="D44" s="150"/>
      <c r="E44" s="160"/>
      <c r="F44" s="144"/>
      <c r="G44" s="145"/>
      <c r="H44" s="145"/>
      <c r="I44" s="145"/>
      <c r="J44" s="145"/>
      <c r="K44" s="146"/>
      <c r="L44" s="146"/>
      <c r="M44" s="147"/>
      <c r="P44" s="131"/>
      <c r="Q44" s="131"/>
      <c r="R44" s="131"/>
      <c r="S44" s="131"/>
      <c r="T44" s="131"/>
      <c r="U44" s="131"/>
      <c r="V44" s="131"/>
      <c r="W44" s="131"/>
      <c r="X44" s="131"/>
    </row>
    <row r="45" spans="1:24" ht="12.75" customHeight="1">
      <c r="A45" s="140"/>
      <c r="B45" s="158"/>
      <c r="D45" s="150"/>
      <c r="E45" s="160"/>
      <c r="F45" s="144"/>
      <c r="G45" s="145"/>
      <c r="H45" s="145"/>
      <c r="I45" s="145"/>
      <c r="J45" s="145"/>
      <c r="K45" s="146"/>
      <c r="L45" s="146"/>
      <c r="M45" s="147"/>
      <c r="P45" s="131"/>
      <c r="Q45" s="131"/>
      <c r="R45" s="131"/>
      <c r="S45" s="131"/>
      <c r="T45" s="131"/>
      <c r="U45" s="131"/>
      <c r="V45" s="131"/>
      <c r="W45" s="131"/>
      <c r="X45" s="131"/>
    </row>
    <row r="46" spans="1:24" ht="12.75" customHeight="1">
      <c r="A46" s="140"/>
      <c r="B46" s="158"/>
      <c r="D46" s="150"/>
      <c r="E46" s="160"/>
      <c r="F46" s="144"/>
      <c r="G46" s="145"/>
      <c r="H46" s="145"/>
      <c r="I46" s="145"/>
      <c r="J46" s="145"/>
      <c r="K46" s="146"/>
      <c r="L46" s="146"/>
      <c r="M46" s="147"/>
      <c r="P46" s="131"/>
      <c r="Q46" s="131"/>
      <c r="R46" s="131"/>
      <c r="S46" s="131"/>
      <c r="T46" s="131"/>
      <c r="U46" s="131"/>
      <c r="V46" s="131"/>
      <c r="W46" s="131"/>
      <c r="X46" s="131"/>
    </row>
    <row r="47" spans="2:12" s="131" customFormat="1" ht="12.75" customHeight="1">
      <c r="B47" s="130"/>
      <c r="C47" s="161"/>
      <c r="D47" s="130"/>
      <c r="E47" s="130"/>
      <c r="F47" s="130"/>
      <c r="G47" s="130"/>
      <c r="H47" s="130"/>
      <c r="I47" s="130"/>
      <c r="J47" s="130"/>
      <c r="K47" s="130"/>
      <c r="L47" s="130"/>
    </row>
    <row r="48" spans="2:12" s="131" customFormat="1" ht="12.75" customHeight="1">
      <c r="B48" s="130"/>
      <c r="C48" s="130"/>
      <c r="D48" s="130"/>
      <c r="E48" s="130"/>
      <c r="F48" s="130"/>
      <c r="G48" s="130"/>
      <c r="H48" s="130"/>
      <c r="I48" s="130"/>
      <c r="J48" s="130"/>
      <c r="K48" s="130"/>
      <c r="L48" s="130"/>
    </row>
    <row r="49" spans="2:12" s="131" customFormat="1" ht="12.75" customHeight="1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</row>
    <row r="50" spans="2:12" s="131" customFormat="1" ht="12.75" customHeight="1"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</row>
    <row r="51" spans="2:12" s="131" customFormat="1" ht="12.75" customHeight="1"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</row>
    <row r="52" spans="2:12" s="131" customFormat="1" ht="12.75" customHeight="1">
      <c r="B52" s="130"/>
      <c r="C52" s="130"/>
      <c r="D52" s="130"/>
      <c r="E52" s="130"/>
      <c r="F52" s="130"/>
      <c r="G52" s="130"/>
      <c r="H52" s="130"/>
      <c r="I52" s="130"/>
      <c r="J52" s="130"/>
      <c r="K52" s="130"/>
      <c r="L52" s="130"/>
    </row>
    <row r="53" spans="2:12" s="131" customFormat="1" ht="12.75" customHeight="1">
      <c r="B53" s="130"/>
      <c r="C53" s="130"/>
      <c r="D53" s="162"/>
      <c r="E53" s="130"/>
      <c r="F53" s="130"/>
      <c r="G53" s="130"/>
      <c r="H53" s="130"/>
      <c r="I53" s="130"/>
      <c r="J53" s="130"/>
      <c r="K53" s="130"/>
      <c r="L53" s="130"/>
    </row>
    <row r="54" spans="2:24" ht="12.75" customHeight="1">
      <c r="B54" s="130"/>
      <c r="C54" s="130"/>
      <c r="D54" s="162"/>
      <c r="E54" s="130"/>
      <c r="P54" s="131"/>
      <c r="Q54" s="131"/>
      <c r="R54" s="131"/>
      <c r="S54" s="131"/>
      <c r="T54" s="131"/>
      <c r="U54" s="131"/>
      <c r="V54" s="131"/>
      <c r="W54" s="131"/>
      <c r="X54" s="131"/>
    </row>
    <row r="55" spans="2:24" ht="12.75" customHeight="1">
      <c r="B55" s="130"/>
      <c r="C55" s="130"/>
      <c r="D55" s="130"/>
      <c r="E55" s="130"/>
      <c r="P55" s="131"/>
      <c r="Q55" s="131"/>
      <c r="R55" s="131"/>
      <c r="S55" s="131"/>
      <c r="T55" s="131"/>
      <c r="U55" s="131"/>
      <c r="V55" s="131"/>
      <c r="W55" s="131"/>
      <c r="X55" s="131"/>
    </row>
    <row r="56" spans="2:24" ht="12.75" customHeight="1">
      <c r="B56" s="130"/>
      <c r="C56" s="130"/>
      <c r="D56" s="130"/>
      <c r="E56" s="130"/>
      <c r="P56" s="131"/>
      <c r="Q56" s="131"/>
      <c r="R56" s="131"/>
      <c r="S56" s="131"/>
      <c r="T56" s="131"/>
      <c r="U56" s="131"/>
      <c r="V56" s="131"/>
      <c r="W56" s="131"/>
      <c r="X56" s="131"/>
    </row>
    <row r="57" spans="2:24" ht="12.75" customHeight="1">
      <c r="B57" s="130"/>
      <c r="C57" s="130"/>
      <c r="D57" s="130"/>
      <c r="E57" s="130"/>
      <c r="P57" s="131"/>
      <c r="Q57" s="131"/>
      <c r="R57" s="131"/>
      <c r="S57" s="131"/>
      <c r="T57" s="131"/>
      <c r="U57" s="131"/>
      <c r="V57" s="131"/>
      <c r="W57" s="131"/>
      <c r="X57" s="131"/>
    </row>
    <row r="58" spans="2:24" ht="12.75" customHeight="1">
      <c r="B58" s="130"/>
      <c r="C58" s="130"/>
      <c r="D58" s="132"/>
      <c r="E58" s="130"/>
      <c r="P58" s="131"/>
      <c r="Q58" s="131"/>
      <c r="R58" s="131"/>
      <c r="S58" s="131"/>
      <c r="T58" s="131"/>
      <c r="U58" s="131"/>
      <c r="V58" s="131"/>
      <c r="W58" s="131"/>
      <c r="X58" s="131"/>
    </row>
    <row r="59" spans="2:24" ht="12.75" customHeight="1">
      <c r="B59" s="130"/>
      <c r="C59" s="130"/>
      <c r="D59" s="130"/>
      <c r="E59" s="130"/>
      <c r="P59" s="131"/>
      <c r="Q59" s="131"/>
      <c r="R59" s="131"/>
      <c r="S59" s="131"/>
      <c r="T59" s="131"/>
      <c r="U59" s="131"/>
      <c r="V59" s="131"/>
      <c r="W59" s="131"/>
      <c r="X59" s="131"/>
    </row>
    <row r="60" spans="2:24" ht="12.75" customHeight="1">
      <c r="B60" s="130"/>
      <c r="C60" s="130"/>
      <c r="D60" s="130"/>
      <c r="E60" s="130"/>
      <c r="P60" s="131"/>
      <c r="Q60" s="131"/>
      <c r="R60" s="131"/>
      <c r="S60" s="131"/>
      <c r="T60" s="131"/>
      <c r="U60" s="131"/>
      <c r="V60" s="131"/>
      <c r="W60" s="131"/>
      <c r="X60" s="131"/>
    </row>
    <row r="61" spans="2:24" ht="12.75" customHeight="1">
      <c r="B61" s="130"/>
      <c r="C61" s="130"/>
      <c r="D61" s="130"/>
      <c r="E61" s="130"/>
      <c r="P61" s="131"/>
      <c r="Q61" s="131"/>
      <c r="R61" s="131"/>
      <c r="S61" s="131"/>
      <c r="T61" s="131"/>
      <c r="U61" s="131"/>
      <c r="V61" s="131"/>
      <c r="W61" s="131"/>
      <c r="X61" s="131"/>
    </row>
    <row r="62" spans="2:24" ht="12.75" customHeight="1">
      <c r="B62" s="130"/>
      <c r="C62" s="130"/>
      <c r="D62" s="130"/>
      <c r="E62" s="130"/>
      <c r="P62" s="131"/>
      <c r="Q62" s="131"/>
      <c r="R62" s="131"/>
      <c r="S62" s="131"/>
      <c r="T62" s="131"/>
      <c r="U62" s="131"/>
      <c r="V62" s="131"/>
      <c r="W62" s="131"/>
      <c r="X62" s="131"/>
    </row>
    <row r="63" spans="2:24" ht="12.75" customHeight="1">
      <c r="B63" s="130"/>
      <c r="C63" s="130"/>
      <c r="D63" s="130"/>
      <c r="E63" s="130"/>
      <c r="P63" s="131"/>
      <c r="Q63" s="131"/>
      <c r="R63" s="131"/>
      <c r="S63" s="131"/>
      <c r="T63" s="131"/>
      <c r="U63" s="131"/>
      <c r="V63" s="131"/>
      <c r="W63" s="131"/>
      <c r="X63" s="131"/>
    </row>
    <row r="64" spans="2:24" ht="12.75" customHeight="1">
      <c r="B64" s="130"/>
      <c r="C64" s="130"/>
      <c r="D64" s="130"/>
      <c r="E64" s="130"/>
      <c r="P64" s="131"/>
      <c r="Q64" s="131"/>
      <c r="R64" s="131"/>
      <c r="S64" s="131"/>
      <c r="T64" s="131"/>
      <c r="U64" s="131"/>
      <c r="V64" s="131"/>
      <c r="W64" s="131"/>
      <c r="X64" s="131"/>
    </row>
    <row r="65" spans="2:24" ht="12.75" customHeight="1">
      <c r="B65" s="130"/>
      <c r="C65" s="130"/>
      <c r="D65" s="130"/>
      <c r="E65" s="130"/>
      <c r="P65" s="131"/>
      <c r="Q65" s="131"/>
      <c r="R65" s="131"/>
      <c r="S65" s="131"/>
      <c r="T65" s="131"/>
      <c r="U65" s="131"/>
      <c r="V65" s="131"/>
      <c r="W65" s="131"/>
      <c r="X65" s="131"/>
    </row>
    <row r="66" spans="2:24" ht="12.75" customHeight="1">
      <c r="B66" s="130"/>
      <c r="C66" s="130"/>
      <c r="D66" s="130"/>
      <c r="E66" s="130"/>
      <c r="P66" s="131"/>
      <c r="Q66" s="131"/>
      <c r="R66" s="131"/>
      <c r="S66" s="131"/>
      <c r="T66" s="131"/>
      <c r="U66" s="131"/>
      <c r="V66" s="131"/>
      <c r="W66" s="131"/>
      <c r="X66" s="131"/>
    </row>
    <row r="67" spans="2:24" ht="12.75" customHeight="1">
      <c r="B67" s="130"/>
      <c r="C67" s="130"/>
      <c r="D67" s="130"/>
      <c r="E67" s="130"/>
      <c r="P67" s="131"/>
      <c r="Q67" s="131"/>
      <c r="R67" s="131"/>
      <c r="S67" s="131"/>
      <c r="T67" s="131"/>
      <c r="U67" s="131"/>
      <c r="V67" s="131"/>
      <c r="W67" s="131"/>
      <c r="X67" s="131"/>
    </row>
    <row r="68" spans="2:24" ht="12.75" customHeight="1">
      <c r="B68" s="130"/>
      <c r="C68" s="130"/>
      <c r="D68" s="130"/>
      <c r="E68" s="130"/>
      <c r="P68" s="131"/>
      <c r="Q68" s="131"/>
      <c r="R68" s="131"/>
      <c r="S68" s="131"/>
      <c r="T68" s="131"/>
      <c r="U68" s="131"/>
      <c r="V68" s="131"/>
      <c r="W68" s="131"/>
      <c r="X68" s="131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2" right="0.2" top="1" bottom="0.5" header="0.3" footer="0"/>
  <pageSetup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C4" sqref="C4"/>
    </sheetView>
  </sheetViews>
  <sheetFormatPr defaultColWidth="9.140625" defaultRowHeight="12.75"/>
  <cols>
    <col min="1" max="1" width="9.8515625" style="0" customWidth="1"/>
    <col min="2" max="2" width="10.00390625" style="0" bestFit="1" customWidth="1"/>
    <col min="3" max="4" width="13.140625" style="0" customWidth="1"/>
    <col min="5" max="5" width="11.7109375" style="0" customWidth="1"/>
    <col min="6" max="6" width="12.140625" style="0" customWidth="1"/>
    <col min="7" max="7" width="11.57421875" style="0" customWidth="1"/>
    <col min="8" max="8" width="14.8515625" style="0" customWidth="1"/>
    <col min="11" max="11" width="12.421875" style="0" customWidth="1"/>
    <col min="14" max="14" width="9.140625" style="1" customWidth="1"/>
    <col min="16" max="16" width="10.57421875" style="0" bestFit="1" customWidth="1"/>
  </cols>
  <sheetData>
    <row r="1" spans="1:14" ht="12.75">
      <c r="A1" s="49" t="s">
        <v>112</v>
      </c>
      <c r="B1" t="str">
        <f>Report!C2</f>
        <v>HMA Asphalt Content and Compaction </v>
      </c>
      <c r="D1" s="49"/>
      <c r="E1" s="52"/>
      <c r="H1" s="125" t="s">
        <v>113</v>
      </c>
      <c r="I1" s="53" t="str">
        <f>Report!D3</f>
        <v>Haines Highway Widening</v>
      </c>
      <c r="J1" s="53"/>
      <c r="K1" s="53"/>
      <c r="L1" s="69"/>
      <c r="N1"/>
    </row>
    <row r="2" spans="1:14" ht="12.75">
      <c r="A2" s="49" t="s">
        <v>23</v>
      </c>
      <c r="B2" s="53" t="s">
        <v>43</v>
      </c>
      <c r="C2" s="53"/>
      <c r="H2" s="125" t="s">
        <v>45</v>
      </c>
      <c r="I2" s="207" t="s">
        <v>98</v>
      </c>
      <c r="J2" s="74"/>
      <c r="K2" s="74"/>
      <c r="L2" s="74"/>
      <c r="M2" s="1"/>
      <c r="N2"/>
    </row>
    <row r="3" spans="1:14" ht="12.75">
      <c r="A3" s="49" t="s">
        <v>24</v>
      </c>
      <c r="C3" s="209" t="s">
        <v>125</v>
      </c>
      <c r="D3" s="53"/>
      <c r="H3" s="49" t="s">
        <v>105</v>
      </c>
      <c r="I3" s="208" t="s">
        <v>106</v>
      </c>
      <c r="J3" s="74"/>
      <c r="K3" s="74"/>
      <c r="L3" s="75"/>
      <c r="N3"/>
    </row>
    <row r="4" spans="1:14" ht="13.5" thickBot="1">
      <c r="A4" s="49"/>
      <c r="C4" s="119"/>
      <c r="D4" s="119"/>
      <c r="H4" s="49"/>
      <c r="I4" s="52"/>
      <c r="L4" s="1"/>
      <c r="N4"/>
    </row>
    <row r="5" spans="1:15" ht="13.5" thickBot="1">
      <c r="A5" s="199"/>
      <c r="B5" s="204" t="s">
        <v>120</v>
      </c>
      <c r="C5" s="200"/>
      <c r="D5" s="200"/>
      <c r="E5" s="201"/>
      <c r="F5" s="202"/>
      <c r="G5" s="203"/>
      <c r="H5" s="205" t="s">
        <v>121</v>
      </c>
      <c r="I5" s="203"/>
      <c r="J5" s="203"/>
      <c r="K5" s="203"/>
      <c r="L5" s="201"/>
      <c r="M5" s="119"/>
      <c r="N5" s="121"/>
      <c r="O5" s="119"/>
    </row>
    <row r="6" spans="1:14" ht="40.5" thickBot="1">
      <c r="A6" s="189" t="s">
        <v>4</v>
      </c>
      <c r="B6" s="190" t="s">
        <v>53</v>
      </c>
      <c r="C6" s="190" t="s">
        <v>54</v>
      </c>
      <c r="D6" s="190" t="s">
        <v>91</v>
      </c>
      <c r="E6" s="191" t="s">
        <v>55</v>
      </c>
      <c r="F6" s="192" t="s">
        <v>93</v>
      </c>
      <c r="G6" s="190" t="s">
        <v>94</v>
      </c>
      <c r="H6" s="190" t="s">
        <v>95</v>
      </c>
      <c r="I6" s="190" t="s">
        <v>116</v>
      </c>
      <c r="J6" s="190" t="s">
        <v>117</v>
      </c>
      <c r="K6" s="193" t="s">
        <v>97</v>
      </c>
      <c r="L6" s="194" t="s">
        <v>4</v>
      </c>
      <c r="N6"/>
    </row>
    <row r="7" spans="1:15" ht="12.75">
      <c r="A7" s="178">
        <v>1</v>
      </c>
      <c r="B7" s="179">
        <f>IF(Report!B10="","",Report!B10)</f>
        <v>40947</v>
      </c>
      <c r="C7" s="180">
        <f>Report!F10</f>
        <v>15682</v>
      </c>
      <c r="D7" s="181" t="s">
        <v>92</v>
      </c>
      <c r="E7" s="182">
        <v>5.2</v>
      </c>
      <c r="F7" s="183">
        <f>IF(Report!K10="","",Report!K10)</f>
        <v>40946</v>
      </c>
      <c r="G7" s="184">
        <f>Report!O10</f>
        <v>16520</v>
      </c>
      <c r="H7" s="185" t="s">
        <v>96</v>
      </c>
      <c r="I7" s="186">
        <v>2.2724759615384618</v>
      </c>
      <c r="J7" s="186">
        <v>2.4567307692307696</v>
      </c>
      <c r="K7" s="187">
        <f>IF(J7="","",100*I7/J7)</f>
        <v>92.5</v>
      </c>
      <c r="L7" s="188">
        <v>1</v>
      </c>
      <c r="N7" s="165"/>
      <c r="O7" s="165"/>
    </row>
    <row r="8" spans="1:15" ht="12.75">
      <c r="A8" s="166">
        <v>2</v>
      </c>
      <c r="B8" s="50">
        <f>IF(Report!B11="","",Report!B11)</f>
        <v>40949</v>
      </c>
      <c r="C8" s="54">
        <f>Report!F11</f>
        <v>15684</v>
      </c>
      <c r="D8" s="120" t="s">
        <v>92</v>
      </c>
      <c r="E8" s="167">
        <v>5.2</v>
      </c>
      <c r="F8" s="172">
        <f>IF(Report!K11="","",Report!K11)</f>
        <v>40948</v>
      </c>
      <c r="G8" s="46">
        <f>Report!O11</f>
        <v>16522</v>
      </c>
      <c r="H8" s="122" t="s">
        <v>96</v>
      </c>
      <c r="I8" s="84">
        <v>2.2970432692307696</v>
      </c>
      <c r="J8" s="84">
        <v>2.4567307692307696</v>
      </c>
      <c r="K8" s="123">
        <f aca="true" t="shared" si="0" ref="K8:K46">IF(J8="","",100*I8/J8)</f>
        <v>93.5</v>
      </c>
      <c r="L8" s="173">
        <v>2</v>
      </c>
      <c r="N8" s="165"/>
      <c r="O8" s="165"/>
    </row>
    <row r="9" spans="1:15" ht="12.75">
      <c r="A9" s="166">
        <v>3</v>
      </c>
      <c r="B9" s="50">
        <f>IF(Report!B12="","",Report!B12)</f>
        <v>40954</v>
      </c>
      <c r="C9" s="54">
        <f>Report!F12</f>
        <v>15686</v>
      </c>
      <c r="D9" s="120" t="s">
        <v>92</v>
      </c>
      <c r="E9" s="167">
        <v>4.8</v>
      </c>
      <c r="F9" s="172">
        <f>IF(Report!K12="","",Report!K12)</f>
        <v>40953</v>
      </c>
      <c r="G9" s="46">
        <f>Report!O12</f>
        <v>16524</v>
      </c>
      <c r="H9" s="122" t="s">
        <v>96</v>
      </c>
      <c r="I9" s="84">
        <v>2.3363509615384617</v>
      </c>
      <c r="J9" s="84">
        <v>2.4567307692307696</v>
      </c>
      <c r="K9" s="123">
        <f t="shared" si="0"/>
        <v>95.1</v>
      </c>
      <c r="L9" s="173">
        <v>3</v>
      </c>
      <c r="N9" s="165"/>
      <c r="O9" s="165"/>
    </row>
    <row r="10" spans="1:15" ht="12.75">
      <c r="A10" s="166">
        <v>4</v>
      </c>
      <c r="B10" s="50">
        <f>IF(Report!B13="","",Report!B13)</f>
        <v>40959</v>
      </c>
      <c r="C10" s="54">
        <f>Report!F13</f>
        <v>15688</v>
      </c>
      <c r="D10" s="120" t="s">
        <v>92</v>
      </c>
      <c r="E10" s="167">
        <v>4.7</v>
      </c>
      <c r="F10" s="172">
        <f>IF(Report!K13="","",Report!K13)</f>
        <v>40958</v>
      </c>
      <c r="G10" s="46">
        <f>Report!O13</f>
        <v>16526</v>
      </c>
      <c r="H10" s="122" t="s">
        <v>96</v>
      </c>
      <c r="I10" s="84">
        <v>2.1938605769230772</v>
      </c>
      <c r="J10" s="84">
        <v>2.4567307692307696</v>
      </c>
      <c r="K10" s="123">
        <f t="shared" si="0"/>
        <v>89.3</v>
      </c>
      <c r="L10" s="173">
        <v>4</v>
      </c>
      <c r="N10" s="165"/>
      <c r="O10" s="165"/>
    </row>
    <row r="11" spans="1:15" ht="12.75">
      <c r="A11" s="166">
        <v>5</v>
      </c>
      <c r="B11" s="50">
        <v>40966</v>
      </c>
      <c r="C11" s="54">
        <f>Report!F14</f>
        <v>15690</v>
      </c>
      <c r="D11" s="120" t="s">
        <v>92</v>
      </c>
      <c r="E11" s="167">
        <v>4.7</v>
      </c>
      <c r="F11" s="172">
        <f>IF(Report!K14="","",Report!K14)</f>
        <v>40965</v>
      </c>
      <c r="G11" s="46">
        <f>Report!O14</f>
        <v>16528</v>
      </c>
      <c r="H11" s="122" t="s">
        <v>96</v>
      </c>
      <c r="I11" s="84">
        <v>2.247908653846154</v>
      </c>
      <c r="J11" s="84">
        <v>2.4567307692307696</v>
      </c>
      <c r="K11" s="123">
        <f t="shared" si="0"/>
        <v>91.49999999999999</v>
      </c>
      <c r="L11" s="173">
        <v>5</v>
      </c>
      <c r="N11" s="165"/>
      <c r="O11" s="165"/>
    </row>
    <row r="12" spans="1:15" ht="12.75">
      <c r="A12" s="166">
        <v>6</v>
      </c>
      <c r="B12" s="50">
        <f>IF(Report!B15="","",Report!B15)</f>
        <v>40967</v>
      </c>
      <c r="C12" s="54">
        <f>Report!F15</f>
        <v>15692</v>
      </c>
      <c r="D12" s="120" t="s">
        <v>92</v>
      </c>
      <c r="E12" s="167">
        <v>4.7</v>
      </c>
      <c r="F12" s="172">
        <f>IF(Report!K15="","",Report!K15)</f>
        <v>40966</v>
      </c>
      <c r="G12" s="46">
        <f>Report!O15</f>
        <v>16530</v>
      </c>
      <c r="H12" s="122" t="s">
        <v>96</v>
      </c>
      <c r="I12" s="84">
        <v>2.1766634615384617</v>
      </c>
      <c r="J12" s="84">
        <v>2.4567307692307696</v>
      </c>
      <c r="K12" s="123">
        <f t="shared" si="0"/>
        <v>88.6</v>
      </c>
      <c r="L12" s="173">
        <v>6</v>
      </c>
      <c r="N12" s="165"/>
      <c r="O12" s="165"/>
    </row>
    <row r="13" spans="1:15" ht="12.75">
      <c r="A13" s="166">
        <v>7</v>
      </c>
      <c r="B13" s="50">
        <f>IF(Report!B16="","",Report!B16)</f>
        <v>40968</v>
      </c>
      <c r="C13" s="54">
        <f>Report!F16</f>
        <v>15694</v>
      </c>
      <c r="D13" s="120" t="s">
        <v>92</v>
      </c>
      <c r="E13" s="167">
        <v>5.1</v>
      </c>
      <c r="F13" s="172">
        <f>IF(Report!K16="","",Report!K16)</f>
        <v>40967</v>
      </c>
      <c r="G13" s="46">
        <f>Report!O16</f>
        <v>16532</v>
      </c>
      <c r="H13" s="122" t="s">
        <v>96</v>
      </c>
      <c r="I13" s="84">
        <v>2.240538461538462</v>
      </c>
      <c r="J13" s="84">
        <v>2.4567307692307696</v>
      </c>
      <c r="K13" s="123">
        <f t="shared" si="0"/>
        <v>91.2</v>
      </c>
      <c r="L13" s="173">
        <v>7</v>
      </c>
      <c r="N13" s="165"/>
      <c r="O13" s="165"/>
    </row>
    <row r="14" spans="1:15" ht="12.75">
      <c r="A14" s="166">
        <v>8</v>
      </c>
      <c r="B14" s="50">
        <f>IF(Report!B17="","",Report!B17)</f>
        <v>40969</v>
      </c>
      <c r="C14" s="54">
        <f>Report!F17</f>
        <v>15696</v>
      </c>
      <c r="D14" s="120" t="s">
        <v>92</v>
      </c>
      <c r="E14" s="167">
        <v>4.8</v>
      </c>
      <c r="F14" s="172">
        <f>IF(Report!K17="","",Report!K17)</f>
        <v>40968</v>
      </c>
      <c r="G14" s="46">
        <f>Report!O17</f>
        <v>16534</v>
      </c>
      <c r="H14" s="122" t="s">
        <v>96</v>
      </c>
      <c r="I14" s="84">
        <v>2.284759615384616</v>
      </c>
      <c r="J14" s="84">
        <v>2.4567307692307696</v>
      </c>
      <c r="K14" s="123">
        <f t="shared" si="0"/>
        <v>93.00000000000001</v>
      </c>
      <c r="L14" s="173">
        <v>8</v>
      </c>
      <c r="N14" s="165"/>
      <c r="O14" s="165"/>
    </row>
    <row r="15" spans="1:15" ht="12.75">
      <c r="A15" s="166">
        <v>9</v>
      </c>
      <c r="B15" s="50">
        <f>IF(Report!B18="","",Report!B18)</f>
        <v>40970</v>
      </c>
      <c r="C15" s="54">
        <f>Report!F18</f>
        <v>15698</v>
      </c>
      <c r="D15" s="120" t="s">
        <v>92</v>
      </c>
      <c r="E15" s="167">
        <v>5.1</v>
      </c>
      <c r="F15" s="172">
        <f>IF(Report!K18="","",Report!K18)</f>
        <v>40969</v>
      </c>
      <c r="G15" s="46">
        <f>Report!O18</f>
        <v>16536</v>
      </c>
      <c r="H15" s="122" t="s">
        <v>96</v>
      </c>
      <c r="I15" s="84">
        <v>2.247908653846154</v>
      </c>
      <c r="J15" s="84">
        <v>2.4567307692307696</v>
      </c>
      <c r="K15" s="123">
        <f t="shared" si="0"/>
        <v>91.49999999999999</v>
      </c>
      <c r="L15" s="173">
        <v>9</v>
      </c>
      <c r="N15" s="165"/>
      <c r="O15" s="165"/>
    </row>
    <row r="16" spans="1:15" ht="12.75">
      <c r="A16" s="166">
        <v>10</v>
      </c>
      <c r="B16" s="50">
        <f>IF(Report!B19="","",Report!B19)</f>
        <v>40973</v>
      </c>
      <c r="C16" s="54">
        <f>Report!F19</f>
        <v>15700</v>
      </c>
      <c r="D16" s="120" t="s">
        <v>92</v>
      </c>
      <c r="E16" s="167">
        <v>5.2</v>
      </c>
      <c r="F16" s="172">
        <f>IF(Report!K19="","",Report!K19)</f>
        <v>40972</v>
      </c>
      <c r="G16" s="46">
        <f>Report!O19</f>
        <v>16538</v>
      </c>
      <c r="H16" s="122" t="s">
        <v>96</v>
      </c>
      <c r="I16" s="84">
        <v>2.287216346153846</v>
      </c>
      <c r="J16" s="84">
        <v>2.4567307692307696</v>
      </c>
      <c r="K16" s="123">
        <f t="shared" si="0"/>
        <v>93.09999999999998</v>
      </c>
      <c r="L16" s="173">
        <v>10</v>
      </c>
      <c r="N16" s="165"/>
      <c r="O16" s="165"/>
    </row>
    <row r="17" spans="1:15" ht="12.75">
      <c r="A17" s="166">
        <v>11</v>
      </c>
      <c r="B17" s="50">
        <f>IF(Report!B20="","",Report!B20)</f>
        <v>40974</v>
      </c>
      <c r="C17" s="54">
        <f>Report!F20</f>
        <v>15702</v>
      </c>
      <c r="D17" s="120" t="s">
        <v>92</v>
      </c>
      <c r="E17" s="167">
        <v>5.3</v>
      </c>
      <c r="F17" s="172">
        <f>IF(Report!K20="","",Report!K20)</f>
        <v>40973</v>
      </c>
      <c r="G17" s="46">
        <f>Report!O20</f>
        <v>16540</v>
      </c>
      <c r="H17" s="122" t="s">
        <v>96</v>
      </c>
      <c r="I17" s="84">
        <v>2.2734615384615386</v>
      </c>
      <c r="J17" s="84">
        <v>2.471153846153846</v>
      </c>
      <c r="K17" s="123">
        <f t="shared" si="0"/>
        <v>92.00000000000003</v>
      </c>
      <c r="L17" s="173">
        <v>11</v>
      </c>
      <c r="N17" s="165"/>
      <c r="O17" s="165"/>
    </row>
    <row r="18" spans="1:15" ht="12.75">
      <c r="A18" s="166">
        <v>12</v>
      </c>
      <c r="B18" s="50">
        <f>IF(Report!B21="","",Report!B21)</f>
        <v>40975</v>
      </c>
      <c r="C18" s="54">
        <f>Report!F21</f>
        <v>15704</v>
      </c>
      <c r="D18" s="120" t="s">
        <v>92</v>
      </c>
      <c r="E18" s="167">
        <v>5.4</v>
      </c>
      <c r="F18" s="172">
        <f>IF(Report!K21="","",Report!K21)</f>
        <v>40974</v>
      </c>
      <c r="G18" s="46">
        <f>Report!O21</f>
        <v>16542</v>
      </c>
      <c r="H18" s="122" t="s">
        <v>96</v>
      </c>
      <c r="I18" s="84">
        <v>2.3846634615384614</v>
      </c>
      <c r="J18" s="84">
        <v>2.471153846153846</v>
      </c>
      <c r="K18" s="123">
        <f t="shared" si="0"/>
        <v>96.5</v>
      </c>
      <c r="L18" s="173">
        <v>12</v>
      </c>
      <c r="N18" s="165"/>
      <c r="O18" s="165"/>
    </row>
    <row r="19" spans="1:15" ht="12.75">
      <c r="A19" s="166">
        <v>13</v>
      </c>
      <c r="B19" s="50">
        <f>IF(Report!B22="","",Report!B22)</f>
        <v>40976</v>
      </c>
      <c r="C19" s="54">
        <f>Report!F22</f>
        <v>15706</v>
      </c>
      <c r="D19" s="120" t="s">
        <v>92</v>
      </c>
      <c r="E19" s="167">
        <v>5.5</v>
      </c>
      <c r="F19" s="172">
        <f>IF(Report!K22="","",Report!K22)</f>
        <v>40975</v>
      </c>
      <c r="G19" s="46">
        <f>Report!O22</f>
        <v>16544</v>
      </c>
      <c r="H19" s="122" t="s">
        <v>96</v>
      </c>
      <c r="I19" s="84">
        <v>2.3920769230769228</v>
      </c>
      <c r="J19" s="84">
        <v>2.471153846153846</v>
      </c>
      <c r="K19" s="123">
        <f t="shared" si="0"/>
        <v>96.8</v>
      </c>
      <c r="L19" s="173">
        <v>13</v>
      </c>
      <c r="N19" s="165"/>
      <c r="O19" s="165"/>
    </row>
    <row r="20" spans="1:15" ht="12.75">
      <c r="A20" s="166">
        <v>14</v>
      </c>
      <c r="B20" s="50">
        <f>IF(Report!B23="","",Report!B23)</f>
        <v>40977</v>
      </c>
      <c r="C20" s="54">
        <f>Report!F23</f>
        <v>15708</v>
      </c>
      <c r="D20" s="120" t="s">
        <v>92</v>
      </c>
      <c r="E20" s="167">
        <v>5.6</v>
      </c>
      <c r="F20" s="172">
        <f>IF(Report!K23="","",Report!K23)</f>
        <v>40976</v>
      </c>
      <c r="G20" s="46">
        <f>Report!O23</f>
        <v>16546</v>
      </c>
      <c r="H20" s="122" t="s">
        <v>96</v>
      </c>
      <c r="I20" s="84">
        <v>2.3920769230769228</v>
      </c>
      <c r="J20" s="84">
        <v>2.471153846153846</v>
      </c>
      <c r="K20" s="123">
        <f t="shared" si="0"/>
        <v>96.8</v>
      </c>
      <c r="L20" s="173">
        <v>14</v>
      </c>
      <c r="N20" s="165"/>
      <c r="O20" s="165"/>
    </row>
    <row r="21" spans="1:15" ht="12.75">
      <c r="A21" s="166">
        <v>15</v>
      </c>
      <c r="B21" s="50">
        <f>IF(Report!B24="","",Report!B24)</f>
        <v>40978</v>
      </c>
      <c r="C21" s="54">
        <f>Report!F24</f>
        <v>15710</v>
      </c>
      <c r="D21" s="120" t="s">
        <v>92</v>
      </c>
      <c r="E21" s="167">
        <v>5.4</v>
      </c>
      <c r="F21" s="172">
        <f>IF(Report!K24="","",Report!K24)</f>
        <v>40977</v>
      </c>
      <c r="G21" s="46">
        <f>Report!O24</f>
        <v>16548</v>
      </c>
      <c r="H21" s="122" t="s">
        <v>96</v>
      </c>
      <c r="I21" s="84">
        <v>2.315471153846154</v>
      </c>
      <c r="J21" s="84">
        <v>2.471153846153846</v>
      </c>
      <c r="K21" s="123">
        <f t="shared" si="0"/>
        <v>93.70000000000002</v>
      </c>
      <c r="L21" s="173">
        <v>15</v>
      </c>
      <c r="N21" s="165"/>
      <c r="O21" s="165"/>
    </row>
    <row r="22" spans="1:15" ht="12.75">
      <c r="A22" s="166">
        <v>16</v>
      </c>
      <c r="B22" s="50">
        <f>IF(Report!B25="","",Report!B25)</f>
        <v>40980</v>
      </c>
      <c r="C22" s="54">
        <f>Report!F25</f>
        <v>15712</v>
      </c>
      <c r="D22" s="120" t="s">
        <v>92</v>
      </c>
      <c r="E22" s="167">
        <v>5.3</v>
      </c>
      <c r="F22" s="172">
        <f>IF(Report!K25="","",Report!K25)</f>
        <v>40979</v>
      </c>
      <c r="G22" s="46">
        <f>Report!O25</f>
        <v>16550</v>
      </c>
      <c r="H22" s="122" t="s">
        <v>96</v>
      </c>
      <c r="I22" s="84">
        <v>2.3846634615384614</v>
      </c>
      <c r="J22" s="84">
        <v>2.471153846153846</v>
      </c>
      <c r="K22" s="123">
        <f t="shared" si="0"/>
        <v>96.5</v>
      </c>
      <c r="L22" s="173">
        <v>16</v>
      </c>
      <c r="N22" s="165"/>
      <c r="O22" s="165"/>
    </row>
    <row r="23" spans="1:15" ht="12.75">
      <c r="A23" s="166">
        <v>17</v>
      </c>
      <c r="B23" s="50">
        <f>IF(Report!B26="","",Report!B26)</f>
        <v>40981</v>
      </c>
      <c r="C23" s="54">
        <f>Report!F26</f>
        <v>15714</v>
      </c>
      <c r="D23" s="120" t="s">
        <v>92</v>
      </c>
      <c r="E23" s="167">
        <v>5.1</v>
      </c>
      <c r="F23" s="172">
        <f>IF(Report!K26="","",Report!K26)</f>
        <v>40980</v>
      </c>
      <c r="G23" s="46">
        <f>Report!O26</f>
        <v>16552</v>
      </c>
      <c r="H23" s="122" t="s">
        <v>96</v>
      </c>
      <c r="I23" s="84">
        <v>2.2981730769230766</v>
      </c>
      <c r="J23" s="84">
        <v>2.471153846153846</v>
      </c>
      <c r="K23" s="123">
        <f t="shared" si="0"/>
        <v>93</v>
      </c>
      <c r="L23" s="173">
        <v>17</v>
      </c>
      <c r="N23" s="165"/>
      <c r="O23" s="165"/>
    </row>
    <row r="24" spans="1:15" ht="12.75">
      <c r="A24" s="166">
        <v>18</v>
      </c>
      <c r="B24" s="50">
        <f>IF(Report!B27="","",Report!B27)</f>
        <v>40982</v>
      </c>
      <c r="C24" s="54">
        <f>Report!F27</f>
        <v>15716</v>
      </c>
      <c r="D24" s="120" t="s">
        <v>92</v>
      </c>
      <c r="E24" s="167">
        <v>5.4</v>
      </c>
      <c r="F24" s="172">
        <f>IF(Report!K27="","",Report!K27)</f>
        <v>40981</v>
      </c>
      <c r="G24" s="46">
        <f>Report!O27</f>
        <v>16554</v>
      </c>
      <c r="H24" s="122" t="s">
        <v>96</v>
      </c>
      <c r="I24" s="84">
        <v>2.342653846153846</v>
      </c>
      <c r="J24" s="84">
        <v>2.471153846153846</v>
      </c>
      <c r="K24" s="123">
        <f t="shared" si="0"/>
        <v>94.8</v>
      </c>
      <c r="L24" s="173">
        <v>18</v>
      </c>
      <c r="N24" s="165"/>
      <c r="O24" s="165"/>
    </row>
    <row r="25" spans="1:15" ht="12.75">
      <c r="A25" s="166">
        <v>19</v>
      </c>
      <c r="B25" s="50">
        <f>IF(Report!B28="","",Report!B28)</f>
        <v>40983</v>
      </c>
      <c r="C25" s="54">
        <f>Report!F28</f>
        <v>15718</v>
      </c>
      <c r="D25" s="120" t="s">
        <v>92</v>
      </c>
      <c r="E25" s="167">
        <v>5.3</v>
      </c>
      <c r="F25" s="172">
        <f>IF(Report!K28="","",Report!K28)</f>
        <v>40982</v>
      </c>
      <c r="G25" s="46">
        <f>Report!O28</f>
        <v>16556</v>
      </c>
      <c r="H25" s="122" t="s">
        <v>96</v>
      </c>
      <c r="I25" s="84">
        <v>2.4192596153846155</v>
      </c>
      <c r="J25" s="84">
        <v>2.471153846153846</v>
      </c>
      <c r="K25" s="123">
        <f t="shared" si="0"/>
        <v>97.90000000000002</v>
      </c>
      <c r="L25" s="173">
        <v>19</v>
      </c>
      <c r="N25" s="165"/>
      <c r="O25" s="165"/>
    </row>
    <row r="26" spans="1:15" ht="12.75">
      <c r="A26" s="166">
        <v>20</v>
      </c>
      <c r="B26" s="50">
        <f>IF(Report!B29="","",Report!B29)</f>
        <v>40984</v>
      </c>
      <c r="C26" s="54">
        <f>Report!F29</f>
        <v>15720</v>
      </c>
      <c r="D26" s="120" t="s">
        <v>92</v>
      </c>
      <c r="E26" s="167">
        <v>5.6</v>
      </c>
      <c r="F26" s="172">
        <f>IF(Report!K29="","",Report!K29)</f>
        <v>40983</v>
      </c>
      <c r="G26" s="46">
        <f>Report!O29</f>
        <v>16558</v>
      </c>
      <c r="H26" s="122" t="s">
        <v>96</v>
      </c>
      <c r="I26" s="84">
        <v>2.3401826923076925</v>
      </c>
      <c r="J26" s="84">
        <v>2.471153846153846</v>
      </c>
      <c r="K26" s="123">
        <f t="shared" si="0"/>
        <v>94.70000000000002</v>
      </c>
      <c r="L26" s="173">
        <v>20</v>
      </c>
      <c r="N26" s="165"/>
      <c r="O26" s="165"/>
    </row>
    <row r="27" spans="1:15" ht="12.75">
      <c r="A27" s="166">
        <v>21</v>
      </c>
      <c r="B27" s="50">
        <f>IF(Report!B30="","",Report!B30)</f>
        <v>40985</v>
      </c>
      <c r="C27" s="54">
        <f>Report!F30</f>
        <v>15722</v>
      </c>
      <c r="D27" s="120" t="s">
        <v>92</v>
      </c>
      <c r="E27" s="167">
        <v>5.4</v>
      </c>
      <c r="F27" s="172">
        <f>IF(Report!K30="","",Report!K30)</f>
        <v>40984</v>
      </c>
      <c r="G27" s="46">
        <f>Report!O30</f>
        <v>16560</v>
      </c>
      <c r="H27" s="122" t="s">
        <v>96</v>
      </c>
      <c r="I27" s="84">
        <v>2.3587596153846158</v>
      </c>
      <c r="J27" s="84">
        <v>2.46474358974359</v>
      </c>
      <c r="K27" s="123">
        <f t="shared" si="0"/>
        <v>95.70000000000002</v>
      </c>
      <c r="L27" s="173">
        <v>21</v>
      </c>
      <c r="N27" s="165"/>
      <c r="O27" s="165"/>
    </row>
    <row r="28" spans="1:15" ht="12.75">
      <c r="A28" s="166">
        <v>22</v>
      </c>
      <c r="B28" s="50">
        <f>IF(Report!B31="","",Report!B31)</f>
        <v>40987</v>
      </c>
      <c r="C28" s="54">
        <f>Report!F31</f>
        <v>15724</v>
      </c>
      <c r="D28" s="120" t="s">
        <v>92</v>
      </c>
      <c r="E28" s="167">
        <v>5.3</v>
      </c>
      <c r="F28" s="172">
        <f>IF(Report!K31="","",Report!K31)</f>
        <v>40986</v>
      </c>
      <c r="G28" s="46">
        <f>Report!O31</f>
        <v>16562</v>
      </c>
      <c r="H28" s="122" t="s">
        <v>96</v>
      </c>
      <c r="I28" s="84">
        <v>2.2872820512820518</v>
      </c>
      <c r="J28" s="84">
        <v>2.46474358974359</v>
      </c>
      <c r="K28" s="123">
        <f t="shared" si="0"/>
        <v>92.80000000000001</v>
      </c>
      <c r="L28" s="173">
        <v>22</v>
      </c>
      <c r="N28" s="165"/>
      <c r="O28" s="165"/>
    </row>
    <row r="29" spans="1:15" ht="12.75">
      <c r="A29" s="166">
        <v>23</v>
      </c>
      <c r="B29" s="50">
        <f>IF(Report!B32="","",Report!B32)</f>
        <v>40988</v>
      </c>
      <c r="C29" s="54">
        <f>Report!F32</f>
        <v>15726</v>
      </c>
      <c r="D29" s="120" t="s">
        <v>92</v>
      </c>
      <c r="E29" s="167">
        <v>5.3</v>
      </c>
      <c r="F29" s="172">
        <f>IF(Report!K32="","",Report!K32)</f>
        <v>40987</v>
      </c>
      <c r="G29" s="46">
        <f>Report!O32</f>
        <v>16564</v>
      </c>
      <c r="H29" s="122" t="s">
        <v>96</v>
      </c>
      <c r="I29" s="84">
        <v>2.390801282051282</v>
      </c>
      <c r="J29" s="84">
        <v>2.46474358974359</v>
      </c>
      <c r="K29" s="123">
        <f t="shared" si="0"/>
        <v>97</v>
      </c>
      <c r="L29" s="173">
        <v>23</v>
      </c>
      <c r="N29" s="165"/>
      <c r="O29" s="165"/>
    </row>
    <row r="30" spans="1:15" ht="12.75">
      <c r="A30" s="166">
        <v>24</v>
      </c>
      <c r="B30" s="50">
        <f>IF(Report!B33="","",Report!B33)</f>
      </c>
      <c r="C30" s="54">
        <f>Report!F33</f>
        <v>0</v>
      </c>
      <c r="D30" s="54"/>
      <c r="E30" s="167"/>
      <c r="F30" s="172">
        <f>IF(Report!K33="","",Report!K33)</f>
        <v>40990</v>
      </c>
      <c r="G30" s="46">
        <f>Report!O33</f>
        <v>16566</v>
      </c>
      <c r="H30" s="122" t="s">
        <v>96</v>
      </c>
      <c r="I30" s="84">
        <v>2.400660256410257</v>
      </c>
      <c r="J30" s="84">
        <v>2.46474358974359</v>
      </c>
      <c r="K30" s="123">
        <f t="shared" si="0"/>
        <v>97.4</v>
      </c>
      <c r="L30" s="173">
        <v>24</v>
      </c>
      <c r="N30" s="165"/>
      <c r="O30" s="165"/>
    </row>
    <row r="31" spans="1:14" ht="12.75">
      <c r="A31" s="166">
        <v>25</v>
      </c>
      <c r="B31" s="50">
        <f>IF(Report!B34="","",Report!B34)</f>
      </c>
      <c r="C31" s="54">
        <f>Report!F34</f>
        <v>0</v>
      </c>
      <c r="D31" s="54"/>
      <c r="E31" s="167"/>
      <c r="F31" s="172">
        <f>IF(Report!K34="","",Report!K34)</f>
      </c>
      <c r="G31" s="46">
        <f>Report!O34</f>
        <v>0</v>
      </c>
      <c r="H31" s="46"/>
      <c r="I31" s="46"/>
      <c r="J31" s="46"/>
      <c r="K31" s="123">
        <f t="shared" si="0"/>
      </c>
      <c r="L31" s="173">
        <v>25</v>
      </c>
      <c r="N31"/>
    </row>
    <row r="32" spans="1:14" ht="12.75">
      <c r="A32" s="166">
        <v>26</v>
      </c>
      <c r="B32" s="50">
        <f>IF(Report!B35="","",Report!B35)</f>
      </c>
      <c r="C32" s="54">
        <f>Report!F35</f>
        <v>0</v>
      </c>
      <c r="D32" s="54"/>
      <c r="E32" s="167"/>
      <c r="F32" s="172">
        <f>IF(Report!K35="","",Report!K35)</f>
      </c>
      <c r="G32" s="46">
        <f>Report!O35</f>
        <v>0</v>
      </c>
      <c r="H32" s="46"/>
      <c r="I32" s="46"/>
      <c r="J32" s="46"/>
      <c r="K32" s="123">
        <f t="shared" si="0"/>
      </c>
      <c r="L32" s="173">
        <v>26</v>
      </c>
      <c r="N32"/>
    </row>
    <row r="33" spans="1:14" ht="12.75">
      <c r="A33" s="166">
        <v>27</v>
      </c>
      <c r="B33" s="50">
        <f>IF(Report!B36="","",Report!B36)</f>
      </c>
      <c r="C33" s="54">
        <f>Report!F36</f>
        <v>0</v>
      </c>
      <c r="D33" s="54"/>
      <c r="E33" s="167"/>
      <c r="F33" s="172">
        <f>IF(Report!K36="","",Report!K36)</f>
      </c>
      <c r="G33" s="46">
        <f>Report!O36</f>
        <v>0</v>
      </c>
      <c r="H33" s="46"/>
      <c r="I33" s="46"/>
      <c r="J33" s="46"/>
      <c r="K33" s="123">
        <f t="shared" si="0"/>
      </c>
      <c r="L33" s="173">
        <v>27</v>
      </c>
      <c r="N33"/>
    </row>
    <row r="34" spans="1:14" ht="12.75">
      <c r="A34" s="166">
        <v>28</v>
      </c>
      <c r="B34" s="50">
        <f>IF(Report!B37="","",Report!B37)</f>
      </c>
      <c r="C34" s="54">
        <f>Report!F37</f>
        <v>0</v>
      </c>
      <c r="D34" s="54"/>
      <c r="E34" s="167"/>
      <c r="F34" s="172">
        <f>IF(Report!K37="","",Report!K37)</f>
      </c>
      <c r="G34" s="46">
        <f>Report!O37</f>
        <v>0</v>
      </c>
      <c r="H34" s="46"/>
      <c r="I34" s="46"/>
      <c r="J34" s="46"/>
      <c r="K34" s="123">
        <f t="shared" si="0"/>
      </c>
      <c r="L34" s="173">
        <v>28</v>
      </c>
      <c r="N34"/>
    </row>
    <row r="35" spans="1:14" ht="12.75">
      <c r="A35" s="166">
        <v>29</v>
      </c>
      <c r="B35" s="50">
        <f>IF(Report!B38="","",Report!B38)</f>
      </c>
      <c r="C35" s="54">
        <f>Report!F38</f>
        <v>0</v>
      </c>
      <c r="D35" s="54"/>
      <c r="E35" s="167"/>
      <c r="F35" s="172">
        <f>IF(Report!K38="","",Report!K38)</f>
      </c>
      <c r="G35" s="46">
        <f>Report!O38</f>
        <v>0</v>
      </c>
      <c r="H35" s="46"/>
      <c r="I35" s="46"/>
      <c r="J35" s="46"/>
      <c r="K35" s="123">
        <f t="shared" si="0"/>
      </c>
      <c r="L35" s="173">
        <v>29</v>
      </c>
      <c r="N35"/>
    </row>
    <row r="36" spans="1:14" ht="12.75">
      <c r="A36" s="166">
        <v>30</v>
      </c>
      <c r="B36" s="50">
        <f>IF(Report!B39="","",Report!B39)</f>
      </c>
      <c r="C36" s="54">
        <f>Report!F39</f>
        <v>0</v>
      </c>
      <c r="D36" s="54"/>
      <c r="E36" s="167"/>
      <c r="F36" s="172">
        <f>IF(Report!K39="","",Report!K39)</f>
      </c>
      <c r="G36" s="46">
        <f>Report!O39</f>
        <v>0</v>
      </c>
      <c r="H36" s="46"/>
      <c r="I36" s="46"/>
      <c r="J36" s="46"/>
      <c r="K36" s="123">
        <f t="shared" si="0"/>
      </c>
      <c r="L36" s="173">
        <v>30</v>
      </c>
      <c r="N36"/>
    </row>
    <row r="37" spans="1:14" ht="12.75">
      <c r="A37" s="166">
        <v>31</v>
      </c>
      <c r="B37" s="50">
        <f>IF(Report!B40="","",Report!B40)</f>
      </c>
      <c r="C37" s="54">
        <f>Report!F40</f>
        <v>0</v>
      </c>
      <c r="D37" s="54"/>
      <c r="E37" s="167"/>
      <c r="F37" s="172">
        <f>IF(Report!K40="","",Report!K40)</f>
      </c>
      <c r="G37" s="46">
        <f>Report!O40</f>
        <v>0</v>
      </c>
      <c r="H37" s="46"/>
      <c r="I37" s="46"/>
      <c r="J37" s="46"/>
      <c r="K37" s="123">
        <f t="shared" si="0"/>
      </c>
      <c r="L37" s="173">
        <v>31</v>
      </c>
      <c r="N37"/>
    </row>
    <row r="38" spans="1:14" ht="12.75">
      <c r="A38" s="166">
        <v>32</v>
      </c>
      <c r="B38" s="50">
        <f>IF(Report!B41="","",Report!B41)</f>
      </c>
      <c r="C38" s="54">
        <f>Report!F41</f>
        <v>0</v>
      </c>
      <c r="D38" s="54"/>
      <c r="E38" s="167"/>
      <c r="F38" s="172">
        <f>IF(Report!K41="","",Report!K41)</f>
      </c>
      <c r="G38" s="46">
        <f>Report!O41</f>
        <v>0</v>
      </c>
      <c r="H38" s="46"/>
      <c r="I38" s="46"/>
      <c r="J38" s="46"/>
      <c r="K38" s="123">
        <f t="shared" si="0"/>
      </c>
      <c r="L38" s="173">
        <v>32</v>
      </c>
      <c r="N38"/>
    </row>
    <row r="39" spans="1:14" ht="12.75">
      <c r="A39" s="166">
        <v>33</v>
      </c>
      <c r="B39" s="50">
        <f>IF(Report!B42="","",Report!B42)</f>
      </c>
      <c r="C39" s="54">
        <f>Report!F42</f>
        <v>0</v>
      </c>
      <c r="D39" s="54"/>
      <c r="E39" s="167"/>
      <c r="F39" s="172">
        <f>IF(Report!K42="","",Report!K42)</f>
      </c>
      <c r="G39" s="46">
        <f>Report!O42</f>
        <v>0</v>
      </c>
      <c r="H39" s="46"/>
      <c r="I39" s="46"/>
      <c r="J39" s="46"/>
      <c r="K39" s="123">
        <f t="shared" si="0"/>
      </c>
      <c r="L39" s="173">
        <v>33</v>
      </c>
      <c r="N39"/>
    </row>
    <row r="40" spans="1:14" ht="12.75">
      <c r="A40" s="166">
        <v>34</v>
      </c>
      <c r="B40" s="50">
        <f>IF(Report!B43="","",Report!B43)</f>
      </c>
      <c r="C40" s="54">
        <f>Report!F43</f>
        <v>0</v>
      </c>
      <c r="D40" s="54"/>
      <c r="E40" s="167"/>
      <c r="F40" s="172">
        <f>IF(Report!K43="","",Report!K43)</f>
      </c>
      <c r="G40" s="46">
        <f>Report!O43</f>
        <v>0</v>
      </c>
      <c r="H40" s="46"/>
      <c r="I40" s="46"/>
      <c r="J40" s="46"/>
      <c r="K40" s="123">
        <f t="shared" si="0"/>
      </c>
      <c r="L40" s="173">
        <v>34</v>
      </c>
      <c r="N40"/>
    </row>
    <row r="41" spans="1:14" ht="12.75">
      <c r="A41" s="166">
        <v>35</v>
      </c>
      <c r="B41" s="50">
        <f>IF(Report!B44="","",Report!B44)</f>
      </c>
      <c r="C41" s="54">
        <f>Report!F44</f>
        <v>0</v>
      </c>
      <c r="D41" s="54"/>
      <c r="E41" s="167"/>
      <c r="F41" s="172">
        <f>IF(Report!K44="","",Report!K44)</f>
      </c>
      <c r="G41" s="46">
        <f>Report!O44</f>
        <v>0</v>
      </c>
      <c r="H41" s="46"/>
      <c r="I41" s="46"/>
      <c r="J41" s="46"/>
      <c r="K41" s="123">
        <f t="shared" si="0"/>
      </c>
      <c r="L41" s="173">
        <v>35</v>
      </c>
      <c r="N41"/>
    </row>
    <row r="42" spans="1:14" ht="12.75">
      <c r="A42" s="166">
        <v>36</v>
      </c>
      <c r="B42" s="50">
        <f>IF(Report!B45="","",Report!B45)</f>
      </c>
      <c r="C42" s="54">
        <f>Report!F45</f>
        <v>0</v>
      </c>
      <c r="D42" s="54"/>
      <c r="E42" s="167"/>
      <c r="F42" s="172">
        <f>IF(Report!K45="","",Report!K45)</f>
      </c>
      <c r="G42" s="46">
        <f>Report!O45</f>
        <v>0</v>
      </c>
      <c r="H42" s="46"/>
      <c r="I42" s="46"/>
      <c r="J42" s="46"/>
      <c r="K42" s="123">
        <f t="shared" si="0"/>
      </c>
      <c r="L42" s="173">
        <v>36</v>
      </c>
      <c r="N42"/>
    </row>
    <row r="43" spans="1:14" ht="12.75">
      <c r="A43" s="166">
        <v>37</v>
      </c>
      <c r="B43" s="50">
        <f>IF(Report!B46="","",Report!B46)</f>
      </c>
      <c r="C43" s="54">
        <f>Report!F46</f>
        <v>0</v>
      </c>
      <c r="D43" s="54"/>
      <c r="E43" s="167"/>
      <c r="F43" s="172">
        <f>IF(Report!K46="","",Report!K46)</f>
      </c>
      <c r="G43" s="46">
        <f>Report!O46</f>
        <v>0</v>
      </c>
      <c r="H43" s="46"/>
      <c r="I43" s="46"/>
      <c r="J43" s="46"/>
      <c r="K43" s="123">
        <f t="shared" si="0"/>
      </c>
      <c r="L43" s="173">
        <v>37</v>
      </c>
      <c r="N43"/>
    </row>
    <row r="44" spans="1:14" ht="12.75">
      <c r="A44" s="166">
        <v>38</v>
      </c>
      <c r="B44" s="50">
        <f>IF(Report!B47="","",Report!B47)</f>
      </c>
      <c r="C44" s="54">
        <f>Report!F47</f>
        <v>0</v>
      </c>
      <c r="D44" s="54"/>
      <c r="E44" s="167"/>
      <c r="F44" s="172">
        <f>IF(Report!K47="","",Report!K47)</f>
      </c>
      <c r="G44" s="46">
        <f>Report!O47</f>
        <v>0</v>
      </c>
      <c r="H44" s="46"/>
      <c r="I44" s="46"/>
      <c r="J44" s="46"/>
      <c r="K44" s="123">
        <f t="shared" si="0"/>
      </c>
      <c r="L44" s="173">
        <v>38</v>
      </c>
      <c r="N44"/>
    </row>
    <row r="45" spans="1:14" ht="12.75">
      <c r="A45" s="166">
        <v>39</v>
      </c>
      <c r="B45" s="50">
        <f>IF(Report!B48="","",Report!B48)</f>
      </c>
      <c r="C45" s="54">
        <f>Report!F48</f>
        <v>0</v>
      </c>
      <c r="D45" s="54"/>
      <c r="E45" s="167"/>
      <c r="F45" s="172">
        <f>IF(Report!K48="","",Report!K48)</f>
      </c>
      <c r="G45" s="46">
        <f>Report!O48</f>
        <v>0</v>
      </c>
      <c r="H45" s="46"/>
      <c r="I45" s="46"/>
      <c r="J45" s="46"/>
      <c r="K45" s="123">
        <f t="shared" si="0"/>
      </c>
      <c r="L45" s="173">
        <v>39</v>
      </c>
      <c r="N45"/>
    </row>
    <row r="46" spans="1:14" ht="13.5" thickBot="1">
      <c r="A46" s="168">
        <v>40</v>
      </c>
      <c r="B46" s="169">
        <f>IF(Report!B49="","",Report!B49)</f>
      </c>
      <c r="C46" s="170">
        <f>Report!F49</f>
        <v>0</v>
      </c>
      <c r="D46" s="170"/>
      <c r="E46" s="171"/>
      <c r="F46" s="174">
        <f>IF(Report!K49="","",Report!K49)</f>
      </c>
      <c r="G46" s="175">
        <f>Report!O49</f>
        <v>0</v>
      </c>
      <c r="H46" s="175"/>
      <c r="I46" s="175"/>
      <c r="J46" s="175"/>
      <c r="K46" s="176">
        <f t="shared" si="0"/>
      </c>
      <c r="L46" s="177">
        <v>40</v>
      </c>
      <c r="N46"/>
    </row>
    <row r="47" ht="12.75">
      <c r="N47"/>
    </row>
    <row r="48" spans="3:14" ht="12.75">
      <c r="C48" s="49" t="s">
        <v>28</v>
      </c>
      <c r="E48" s="46">
        <v>5.4</v>
      </c>
      <c r="F48" s="121"/>
      <c r="G48" s="121"/>
      <c r="H48" s="121"/>
      <c r="I48" s="49" t="s">
        <v>28</v>
      </c>
      <c r="J48" s="121"/>
      <c r="K48" s="83">
        <v>98</v>
      </c>
      <c r="N48"/>
    </row>
    <row r="49" spans="3:14" ht="12.75">
      <c r="C49" s="49" t="s">
        <v>25</v>
      </c>
      <c r="E49" s="83">
        <f>AVERAGE(E7:E46)</f>
        <v>5.191304347826086</v>
      </c>
      <c r="F49" s="124"/>
      <c r="G49" s="124"/>
      <c r="H49" s="124"/>
      <c r="I49" s="49" t="s">
        <v>25</v>
      </c>
      <c r="J49" s="124"/>
      <c r="K49" s="83">
        <f>AVERAGE(K7:K46)</f>
        <v>93.9541666666667</v>
      </c>
      <c r="N49"/>
    </row>
    <row r="50" spans="3:14" ht="12.75">
      <c r="C50" s="49" t="s">
        <v>20</v>
      </c>
      <c r="E50" s="46">
        <v>4.6</v>
      </c>
      <c r="F50" s="121"/>
      <c r="G50" s="121"/>
      <c r="H50" s="121"/>
      <c r="I50" s="49" t="s">
        <v>20</v>
      </c>
      <c r="J50" s="121"/>
      <c r="K50" s="83">
        <v>92</v>
      </c>
      <c r="N50"/>
    </row>
    <row r="51" spans="3:14" ht="12.75">
      <c r="C51" s="198" t="s">
        <v>102</v>
      </c>
      <c r="E51" s="83">
        <v>5</v>
      </c>
      <c r="N5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C8" sqref="C8"/>
    </sheetView>
  </sheetViews>
  <sheetFormatPr defaultColWidth="9.140625" defaultRowHeight="12.75" customHeight="1"/>
  <cols>
    <col min="1" max="1" width="11.00390625" style="0" customWidth="1"/>
    <col min="2" max="2" width="9.57421875" style="1" customWidth="1"/>
    <col min="3" max="3" width="15.7109375" style="1" customWidth="1"/>
    <col min="4" max="4" width="9.7109375" style="1" customWidth="1"/>
    <col min="5" max="5" width="8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17"/>
      <c r="C1" s="210" t="s">
        <v>115</v>
      </c>
      <c r="D1" s="211"/>
      <c r="E1" s="21" t="s">
        <v>5</v>
      </c>
      <c r="F1" s="6"/>
      <c r="G1" s="6"/>
      <c r="H1" s="6"/>
      <c r="I1" s="6"/>
      <c r="J1" s="6"/>
      <c r="K1" s="6"/>
      <c r="L1" s="6"/>
      <c r="N1" s="55" t="s">
        <v>101</v>
      </c>
    </row>
    <row r="2" spans="1:14" s="7" customFormat="1" ht="12.75" customHeight="1">
      <c r="A2" s="218" t="s">
        <v>13</v>
      </c>
      <c r="B2" s="218"/>
      <c r="C2" s="195" t="str">
        <f>Input!D7</f>
        <v>ATM 406</v>
      </c>
      <c r="D2" s="196"/>
      <c r="E2" s="10" t="s">
        <v>2</v>
      </c>
      <c r="F2" s="6"/>
      <c r="G2" s="6"/>
      <c r="H2" s="6"/>
      <c r="I2" s="6"/>
      <c r="J2" s="6"/>
      <c r="K2" s="6"/>
      <c r="L2" s="6"/>
      <c r="N2" s="56" t="s">
        <v>100</v>
      </c>
    </row>
    <row r="3" spans="1:14" s="7" customFormat="1" ht="12.75" customHeight="1">
      <c r="A3" s="218" t="s">
        <v>27</v>
      </c>
      <c r="B3" s="218"/>
      <c r="C3" s="214" t="str">
        <f>Input!B2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40" t="str">
        <f>Report!B3</f>
        <v>495Z7</v>
      </c>
    </row>
    <row r="4" spans="1:14" s="7" customFormat="1" ht="12.75" customHeight="1">
      <c r="A4" s="218" t="s">
        <v>17</v>
      </c>
      <c r="B4" s="218"/>
      <c r="C4" s="212" t="s">
        <v>44</v>
      </c>
      <c r="D4" s="213"/>
      <c r="E4" s="21" t="s">
        <v>3</v>
      </c>
      <c r="F4" s="6"/>
      <c r="G4" s="6"/>
      <c r="H4" s="6"/>
      <c r="I4" s="6"/>
      <c r="J4" s="6"/>
      <c r="K4" s="6"/>
      <c r="L4" s="6"/>
      <c r="N4" s="56" t="s">
        <v>99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IF(Report!B10="","",Report!B10)</f>
        <v>40947</v>
      </c>
      <c r="B7" s="31">
        <v>1</v>
      </c>
      <c r="C7" s="46">
        <f>IF(Input!E7="","No Data",Input!E7)</f>
        <v>5.2</v>
      </c>
      <c r="D7" s="60"/>
      <c r="E7" s="32"/>
      <c r="F7" s="11">
        <f aca="true" t="shared" si="0" ref="F7:F46">$O$11</f>
        <v>5.614486166007904</v>
      </c>
      <c r="G7" s="11">
        <f aca="true" t="shared" si="1" ref="G7:G46">$O$12</f>
        <v>5.4</v>
      </c>
      <c r="H7" s="11">
        <f aca="true" t="shared" si="2" ref="H7:H46">$O$8</f>
        <v>5.191304347826086</v>
      </c>
      <c r="I7" s="11">
        <f aca="true" t="shared" si="3" ref="I7:I46">$O$13</f>
        <v>4.6</v>
      </c>
      <c r="J7" s="11">
        <f aca="true" t="shared" si="4" ref="J7:J46">$O$14</f>
        <v>4.768122529644268</v>
      </c>
      <c r="K7" s="12">
        <f>O$27</f>
        <v>0.1590909090909091</v>
      </c>
      <c r="L7" s="12">
        <f aca="true" t="shared" si="5" ref="L7:L46">$O$30</f>
        <v>0.5202272727272728</v>
      </c>
      <c r="M7" s="13">
        <f aca="true" t="shared" si="6" ref="M7:M46">$O$31</f>
        <v>0</v>
      </c>
      <c r="N7" s="37" t="s">
        <v>10</v>
      </c>
      <c r="O7" s="14" t="s">
        <v>104</v>
      </c>
    </row>
    <row r="8" spans="1:15" ht="12.75" customHeight="1">
      <c r="A8" s="44">
        <f>IF(Report!B11="","",Report!B11)</f>
        <v>40949</v>
      </c>
      <c r="B8" s="31">
        <v>2</v>
      </c>
      <c r="C8" s="46">
        <f>IF(Input!E8="","No Data",Input!E8)</f>
        <v>5.2</v>
      </c>
      <c r="D8" s="61">
        <f>IF(C8="No Data","N/A",IF(C7="","",ABS(C7-C8)))</f>
        <v>0</v>
      </c>
      <c r="E8" s="33"/>
      <c r="F8" s="11">
        <f t="shared" si="0"/>
        <v>5.614486166007904</v>
      </c>
      <c r="G8" s="11">
        <f t="shared" si="1"/>
        <v>5.4</v>
      </c>
      <c r="H8" s="11">
        <f t="shared" si="2"/>
        <v>5.191304347826086</v>
      </c>
      <c r="I8" s="11">
        <f t="shared" si="3"/>
        <v>4.6</v>
      </c>
      <c r="J8" s="11">
        <f t="shared" si="4"/>
        <v>4.768122529644268</v>
      </c>
      <c r="K8" s="12">
        <f aca="true" t="shared" si="7" ref="K8:K46">O$27</f>
        <v>0.1590909090909091</v>
      </c>
      <c r="L8" s="12">
        <f t="shared" si="5"/>
        <v>0.5202272727272728</v>
      </c>
      <c r="M8" s="13">
        <f t="shared" si="6"/>
        <v>0</v>
      </c>
      <c r="N8" s="15" t="s">
        <v>42</v>
      </c>
      <c r="O8" s="22">
        <f>AVERAGE(C7:C46)</f>
        <v>5.191304347826086</v>
      </c>
    </row>
    <row r="9" spans="1:15" ht="12.75" customHeight="1">
      <c r="A9" s="44">
        <f>IF(Report!B12="","",Report!B12)</f>
        <v>40954</v>
      </c>
      <c r="B9" s="31">
        <v>3</v>
      </c>
      <c r="C9" s="46">
        <f>IF(Input!E9="","No Data",Input!E9)</f>
        <v>4.8</v>
      </c>
      <c r="D9" s="61">
        <f>IF(C9="No Data","N/A",IF(C8="",IF(C7="","",ABS(C7-C9)),ABS(C8-C9)))</f>
        <v>0.40000000000000036</v>
      </c>
      <c r="E9" s="206"/>
      <c r="F9" s="11">
        <f t="shared" si="0"/>
        <v>5.614486166007904</v>
      </c>
      <c r="G9" s="11">
        <f t="shared" si="1"/>
        <v>5.4</v>
      </c>
      <c r="H9" s="11">
        <f t="shared" si="2"/>
        <v>5.191304347826086</v>
      </c>
      <c r="I9" s="11">
        <f t="shared" si="3"/>
        <v>4.6</v>
      </c>
      <c r="J9" s="11">
        <f t="shared" si="4"/>
        <v>4.768122529644268</v>
      </c>
      <c r="K9" s="12">
        <f t="shared" si="7"/>
        <v>0.1590909090909091</v>
      </c>
      <c r="L9" s="12">
        <f t="shared" si="5"/>
        <v>0.5202272727272728</v>
      </c>
      <c r="M9" s="13">
        <f t="shared" si="6"/>
        <v>0</v>
      </c>
      <c r="N9" s="16" t="s">
        <v>103</v>
      </c>
      <c r="O9" s="23"/>
    </row>
    <row r="10" spans="1:15" ht="12.75" customHeight="1">
      <c r="A10" s="44">
        <f>IF(Report!B13="","",Report!B13)</f>
        <v>40959</v>
      </c>
      <c r="B10" s="31">
        <v>4</v>
      </c>
      <c r="C10" s="46">
        <f>IF(Input!E10="","No Data",Input!E10)</f>
        <v>4.7</v>
      </c>
      <c r="D10" s="61">
        <f>IF(C10="No Data","N/A",IF(C9="",IF(C8="",ABS(C7-C10),ABS(C8-C10)),ABS(C9-C10)))</f>
        <v>0.09999999999999964</v>
      </c>
      <c r="E10" s="206" t="s">
        <v>123</v>
      </c>
      <c r="F10" s="11">
        <f t="shared" si="0"/>
        <v>5.614486166007904</v>
      </c>
      <c r="G10" s="11">
        <f t="shared" si="1"/>
        <v>5.4</v>
      </c>
      <c r="H10" s="11">
        <f t="shared" si="2"/>
        <v>5.191304347826086</v>
      </c>
      <c r="I10" s="11">
        <f t="shared" si="3"/>
        <v>4.6</v>
      </c>
      <c r="J10" s="11">
        <f t="shared" si="4"/>
        <v>4.768122529644268</v>
      </c>
      <c r="K10" s="12">
        <f t="shared" si="7"/>
        <v>0.1590909090909091</v>
      </c>
      <c r="L10" s="12">
        <f t="shared" si="5"/>
        <v>0.5202272727272728</v>
      </c>
      <c r="M10" s="13">
        <f t="shared" si="6"/>
        <v>0</v>
      </c>
      <c r="N10" s="16"/>
      <c r="O10" s="23"/>
    </row>
    <row r="11" spans="1:15" ht="12.75" customHeight="1">
      <c r="A11" s="44">
        <f>IF(Report!B14="","",Report!B14)</f>
        <v>40966</v>
      </c>
      <c r="B11" s="31">
        <v>5</v>
      </c>
      <c r="C11" s="46">
        <f>IF(Input!E11="","No Data",Input!E11)</f>
        <v>4.7</v>
      </c>
      <c r="D11" s="61">
        <f aca="true" t="shared" si="8" ref="D11:D46">IF(C11="No Data","N/A",IF(C10="",IF(C9="",ABS(C8-C11),ABS(C9-C11)),ABS(C10-C11)))</f>
        <v>0</v>
      </c>
      <c r="E11" s="206" t="s">
        <v>123</v>
      </c>
      <c r="F11" s="11">
        <f t="shared" si="0"/>
        <v>5.614486166007904</v>
      </c>
      <c r="G11" s="11">
        <f t="shared" si="1"/>
        <v>5.4</v>
      </c>
      <c r="H11" s="11">
        <f t="shared" si="2"/>
        <v>5.191304347826086</v>
      </c>
      <c r="I11" s="11">
        <f t="shared" si="3"/>
        <v>4.6</v>
      </c>
      <c r="J11" s="11">
        <f t="shared" si="4"/>
        <v>4.768122529644268</v>
      </c>
      <c r="K11" s="12">
        <f t="shared" si="7"/>
        <v>0.1590909090909091</v>
      </c>
      <c r="L11" s="12">
        <f t="shared" si="5"/>
        <v>0.5202272727272728</v>
      </c>
      <c r="M11" s="13">
        <f t="shared" si="6"/>
        <v>0</v>
      </c>
      <c r="N11" s="18" t="s">
        <v>18</v>
      </c>
      <c r="O11" s="23">
        <f>O8+2.66*O27</f>
        <v>5.614486166007904</v>
      </c>
    </row>
    <row r="12" spans="1:15" ht="12.75" customHeight="1">
      <c r="A12" s="44">
        <f>IF(Report!B15="","",Report!B15)</f>
        <v>40967</v>
      </c>
      <c r="B12" s="31">
        <v>6</v>
      </c>
      <c r="C12" s="46">
        <f>IF(Input!E12="","No Data",Input!E12)</f>
        <v>4.7</v>
      </c>
      <c r="D12" s="61">
        <f t="shared" si="8"/>
        <v>0</v>
      </c>
      <c r="E12" s="206" t="s">
        <v>123</v>
      </c>
      <c r="F12" s="11">
        <f t="shared" si="0"/>
        <v>5.614486166007904</v>
      </c>
      <c r="G12" s="11">
        <f t="shared" si="1"/>
        <v>5.4</v>
      </c>
      <c r="H12" s="11">
        <f t="shared" si="2"/>
        <v>5.191304347826086</v>
      </c>
      <c r="I12" s="11">
        <f t="shared" si="3"/>
        <v>4.6</v>
      </c>
      <c r="J12" s="11">
        <f t="shared" si="4"/>
        <v>4.768122529644268</v>
      </c>
      <c r="K12" s="12">
        <f t="shared" si="7"/>
        <v>0.1590909090909091</v>
      </c>
      <c r="L12" s="12">
        <f t="shared" si="5"/>
        <v>0.5202272727272728</v>
      </c>
      <c r="M12" s="13">
        <f t="shared" si="6"/>
        <v>0</v>
      </c>
      <c r="N12" s="18" t="s">
        <v>19</v>
      </c>
      <c r="O12" s="23">
        <f>Input!E48</f>
        <v>5.4</v>
      </c>
    </row>
    <row r="13" spans="1:15" ht="12.75" customHeight="1">
      <c r="A13" s="44">
        <f>IF(Report!B16="","",Report!B16)</f>
        <v>40968</v>
      </c>
      <c r="B13" s="31">
        <v>7</v>
      </c>
      <c r="C13" s="46">
        <f>IF(Input!E13="","No Data",Input!E13)</f>
        <v>5.1</v>
      </c>
      <c r="D13" s="61">
        <f t="shared" si="8"/>
        <v>0.39999999999999947</v>
      </c>
      <c r="E13" s="33"/>
      <c r="F13" s="11">
        <f t="shared" si="0"/>
        <v>5.614486166007904</v>
      </c>
      <c r="G13" s="11">
        <f t="shared" si="1"/>
        <v>5.4</v>
      </c>
      <c r="H13" s="11">
        <f t="shared" si="2"/>
        <v>5.191304347826086</v>
      </c>
      <c r="I13" s="11">
        <f t="shared" si="3"/>
        <v>4.6</v>
      </c>
      <c r="J13" s="11">
        <f t="shared" si="4"/>
        <v>4.768122529644268</v>
      </c>
      <c r="K13" s="12">
        <f t="shared" si="7"/>
        <v>0.1590909090909091</v>
      </c>
      <c r="L13" s="12">
        <f t="shared" si="5"/>
        <v>0.5202272727272728</v>
      </c>
      <c r="M13" s="13">
        <f t="shared" si="6"/>
        <v>0</v>
      </c>
      <c r="N13" s="18" t="s">
        <v>20</v>
      </c>
      <c r="O13" s="23">
        <f>Input!E50</f>
        <v>4.6</v>
      </c>
    </row>
    <row r="14" spans="1:15" ht="12.75" customHeight="1" thickBot="1">
      <c r="A14" s="44">
        <f>IF(Report!B17="","",Report!B17)</f>
        <v>40969</v>
      </c>
      <c r="B14" s="31">
        <v>8</v>
      </c>
      <c r="C14" s="46">
        <f>IF(Input!E14="","No Data",Input!E14)</f>
        <v>4.8</v>
      </c>
      <c r="D14" s="61">
        <f t="shared" si="8"/>
        <v>0.2999999999999998</v>
      </c>
      <c r="E14" s="33"/>
      <c r="F14" s="11">
        <f t="shared" si="0"/>
        <v>5.614486166007904</v>
      </c>
      <c r="G14" s="11">
        <f t="shared" si="1"/>
        <v>5.4</v>
      </c>
      <c r="H14" s="11">
        <f t="shared" si="2"/>
        <v>5.191304347826086</v>
      </c>
      <c r="I14" s="11">
        <f t="shared" si="3"/>
        <v>4.6</v>
      </c>
      <c r="J14" s="11">
        <f t="shared" si="4"/>
        <v>4.768122529644268</v>
      </c>
      <c r="K14" s="12">
        <f t="shared" si="7"/>
        <v>0.1590909090909091</v>
      </c>
      <c r="L14" s="12">
        <f t="shared" si="5"/>
        <v>0.5202272727272728</v>
      </c>
      <c r="M14" s="13">
        <f t="shared" si="6"/>
        <v>0</v>
      </c>
      <c r="N14" s="38" t="s">
        <v>21</v>
      </c>
      <c r="O14" s="24">
        <f>IF(O8-2.66*O27&lt;0,0,O8-2.66*O27)</f>
        <v>4.768122529644268</v>
      </c>
    </row>
    <row r="15" spans="1:13" ht="12.75" customHeight="1">
      <c r="A15" s="44">
        <f>IF(Report!B18="","",Report!B18)</f>
        <v>40970</v>
      </c>
      <c r="B15" s="31">
        <v>9</v>
      </c>
      <c r="C15" s="46">
        <f>IF(Input!E15="","No Data",Input!E15)</f>
        <v>5.1</v>
      </c>
      <c r="D15" s="61">
        <f t="shared" si="8"/>
        <v>0.2999999999999998</v>
      </c>
      <c r="E15" s="33"/>
      <c r="F15" s="11">
        <f t="shared" si="0"/>
        <v>5.614486166007904</v>
      </c>
      <c r="G15" s="11">
        <f t="shared" si="1"/>
        <v>5.4</v>
      </c>
      <c r="H15" s="11">
        <f t="shared" si="2"/>
        <v>5.191304347826086</v>
      </c>
      <c r="I15" s="11">
        <f t="shared" si="3"/>
        <v>4.6</v>
      </c>
      <c r="J15" s="11">
        <f t="shared" si="4"/>
        <v>4.768122529644268</v>
      </c>
      <c r="K15" s="12">
        <f t="shared" si="7"/>
        <v>0.1590909090909091</v>
      </c>
      <c r="L15" s="12">
        <f t="shared" si="5"/>
        <v>0.5202272727272728</v>
      </c>
      <c r="M15" s="13">
        <f t="shared" si="6"/>
        <v>0</v>
      </c>
    </row>
    <row r="16" spans="1:13" ht="12.75" customHeight="1">
      <c r="A16" s="44">
        <f>IF(Report!B19="","",Report!B19)</f>
        <v>40973</v>
      </c>
      <c r="B16" s="31">
        <v>10</v>
      </c>
      <c r="C16" s="46">
        <f>IF(Input!E16="","No Data",Input!E16)</f>
        <v>5.2</v>
      </c>
      <c r="D16" s="61">
        <f t="shared" si="8"/>
        <v>0.10000000000000053</v>
      </c>
      <c r="E16" s="33"/>
      <c r="F16" s="11">
        <f t="shared" si="0"/>
        <v>5.614486166007904</v>
      </c>
      <c r="G16" s="11">
        <f t="shared" si="1"/>
        <v>5.4</v>
      </c>
      <c r="H16" s="11">
        <f t="shared" si="2"/>
        <v>5.191304347826086</v>
      </c>
      <c r="I16" s="11">
        <f t="shared" si="3"/>
        <v>4.6</v>
      </c>
      <c r="J16" s="11">
        <f t="shared" si="4"/>
        <v>4.768122529644268</v>
      </c>
      <c r="K16" s="12">
        <f t="shared" si="7"/>
        <v>0.1590909090909091</v>
      </c>
      <c r="L16" s="12">
        <f t="shared" si="5"/>
        <v>0.5202272727272728</v>
      </c>
      <c r="M16" s="13">
        <f t="shared" si="6"/>
        <v>0</v>
      </c>
    </row>
    <row r="17" spans="1:13" ht="12.75" customHeight="1">
      <c r="A17" s="44">
        <f>IF(Report!B20="","",Report!B20)</f>
        <v>40974</v>
      </c>
      <c r="B17" s="31">
        <v>11</v>
      </c>
      <c r="C17" s="46">
        <f>IF(Input!E17="","No Data",Input!E17)</f>
        <v>5.3</v>
      </c>
      <c r="D17" s="61">
        <f t="shared" si="8"/>
        <v>0.09999999999999964</v>
      </c>
      <c r="E17" s="33"/>
      <c r="F17" s="11">
        <f t="shared" si="0"/>
        <v>5.614486166007904</v>
      </c>
      <c r="G17" s="11">
        <f t="shared" si="1"/>
        <v>5.4</v>
      </c>
      <c r="H17" s="11">
        <f t="shared" si="2"/>
        <v>5.191304347826086</v>
      </c>
      <c r="I17" s="11">
        <f t="shared" si="3"/>
        <v>4.6</v>
      </c>
      <c r="J17" s="11">
        <f t="shared" si="4"/>
        <v>4.768122529644268</v>
      </c>
      <c r="K17" s="12">
        <f t="shared" si="7"/>
        <v>0.1590909090909091</v>
      </c>
      <c r="L17" s="12">
        <f t="shared" si="5"/>
        <v>0.5202272727272728</v>
      </c>
      <c r="M17" s="13">
        <f t="shared" si="6"/>
        <v>0</v>
      </c>
    </row>
    <row r="18" spans="1:13" ht="12.75" customHeight="1">
      <c r="A18" s="44">
        <f>IF(Report!B21="","",Report!B21)</f>
        <v>40975</v>
      </c>
      <c r="B18" s="31">
        <v>12</v>
      </c>
      <c r="C18" s="46">
        <f>IF(Input!E18="","No Data",Input!E18)</f>
        <v>5.4</v>
      </c>
      <c r="D18" s="61">
        <f t="shared" si="8"/>
        <v>0.10000000000000053</v>
      </c>
      <c r="E18" s="33"/>
      <c r="F18" s="11">
        <f t="shared" si="0"/>
        <v>5.614486166007904</v>
      </c>
      <c r="G18" s="11">
        <f t="shared" si="1"/>
        <v>5.4</v>
      </c>
      <c r="H18" s="11">
        <f t="shared" si="2"/>
        <v>5.191304347826086</v>
      </c>
      <c r="I18" s="11">
        <f t="shared" si="3"/>
        <v>4.6</v>
      </c>
      <c r="J18" s="11">
        <f t="shared" si="4"/>
        <v>4.768122529644268</v>
      </c>
      <c r="K18" s="12">
        <f t="shared" si="7"/>
        <v>0.1590909090909091</v>
      </c>
      <c r="L18" s="12">
        <f t="shared" si="5"/>
        <v>0.5202272727272728</v>
      </c>
      <c r="M18" s="13">
        <f t="shared" si="6"/>
        <v>0</v>
      </c>
    </row>
    <row r="19" spans="1:13" ht="12.75" customHeight="1">
      <c r="A19" s="44">
        <f>IF(Report!B22="","",Report!B22)</f>
        <v>40976</v>
      </c>
      <c r="B19" s="31">
        <v>13</v>
      </c>
      <c r="C19" s="46">
        <f>IF(Input!E19="","No Data",Input!E19)</f>
        <v>5.5</v>
      </c>
      <c r="D19" s="61">
        <f t="shared" si="8"/>
        <v>0.09999999999999964</v>
      </c>
      <c r="E19" s="206" t="s">
        <v>124</v>
      </c>
      <c r="F19" s="11">
        <f t="shared" si="0"/>
        <v>5.614486166007904</v>
      </c>
      <c r="G19" s="11">
        <f t="shared" si="1"/>
        <v>5.4</v>
      </c>
      <c r="H19" s="11">
        <f t="shared" si="2"/>
        <v>5.191304347826086</v>
      </c>
      <c r="I19" s="11">
        <f t="shared" si="3"/>
        <v>4.6</v>
      </c>
      <c r="J19" s="11">
        <f t="shared" si="4"/>
        <v>4.768122529644268</v>
      </c>
      <c r="K19" s="12">
        <f t="shared" si="7"/>
        <v>0.1590909090909091</v>
      </c>
      <c r="L19" s="12">
        <f t="shared" si="5"/>
        <v>0.5202272727272728</v>
      </c>
      <c r="M19" s="13">
        <f t="shared" si="6"/>
        <v>0</v>
      </c>
    </row>
    <row r="20" spans="1:14" ht="12.75" customHeight="1">
      <c r="A20" s="44">
        <f>IF(Report!B23="","",Report!B23)</f>
        <v>40977</v>
      </c>
      <c r="B20" s="31">
        <v>14</v>
      </c>
      <c r="C20" s="46">
        <f>IF(Input!E20="","No Data",Input!E20)</f>
        <v>5.6</v>
      </c>
      <c r="D20" s="61">
        <f t="shared" si="8"/>
        <v>0.09999999999999964</v>
      </c>
      <c r="E20" s="206" t="s">
        <v>124</v>
      </c>
      <c r="F20" s="11">
        <f t="shared" si="0"/>
        <v>5.614486166007904</v>
      </c>
      <c r="G20" s="11">
        <f t="shared" si="1"/>
        <v>5.4</v>
      </c>
      <c r="H20" s="11">
        <f t="shared" si="2"/>
        <v>5.191304347826086</v>
      </c>
      <c r="I20" s="11">
        <f t="shared" si="3"/>
        <v>4.6</v>
      </c>
      <c r="J20" s="11">
        <f t="shared" si="4"/>
        <v>4.768122529644268</v>
      </c>
      <c r="K20" s="12">
        <f t="shared" si="7"/>
        <v>0.1590909090909091</v>
      </c>
      <c r="L20" s="12">
        <f t="shared" si="5"/>
        <v>0.5202272727272728</v>
      </c>
      <c r="M20" s="13">
        <f t="shared" si="6"/>
        <v>0</v>
      </c>
      <c r="N20" s="59"/>
    </row>
    <row r="21" spans="1:14" ht="12.75" customHeight="1">
      <c r="A21" s="44">
        <f>IF(Report!B24="","",Report!B24)</f>
        <v>40978</v>
      </c>
      <c r="B21" s="31">
        <v>15</v>
      </c>
      <c r="C21" s="46">
        <f>IF(Input!E21="","No Data",Input!E21)</f>
        <v>5.4</v>
      </c>
      <c r="D21" s="61">
        <f t="shared" si="8"/>
        <v>0.1999999999999993</v>
      </c>
      <c r="E21" s="206" t="s">
        <v>124</v>
      </c>
      <c r="F21" s="11">
        <f t="shared" si="0"/>
        <v>5.614486166007904</v>
      </c>
      <c r="G21" s="11">
        <f t="shared" si="1"/>
        <v>5.4</v>
      </c>
      <c r="H21" s="11">
        <f t="shared" si="2"/>
        <v>5.191304347826086</v>
      </c>
      <c r="I21" s="11">
        <f t="shared" si="3"/>
        <v>4.6</v>
      </c>
      <c r="J21" s="11">
        <f t="shared" si="4"/>
        <v>4.768122529644268</v>
      </c>
      <c r="K21" s="12">
        <f t="shared" si="7"/>
        <v>0.1590909090909091</v>
      </c>
      <c r="L21" s="12">
        <f t="shared" si="5"/>
        <v>0.5202272727272728</v>
      </c>
      <c r="M21" s="13">
        <f t="shared" si="6"/>
        <v>0</v>
      </c>
      <c r="N21" s="59"/>
    </row>
    <row r="22" spans="1:13" ht="12.75" customHeight="1">
      <c r="A22" s="44">
        <f>IF(Report!B25="","",Report!B25)</f>
        <v>40980</v>
      </c>
      <c r="B22" s="31">
        <v>16</v>
      </c>
      <c r="C22" s="46">
        <f>IF(Input!E22="","No Data",Input!E22)</f>
        <v>5.3</v>
      </c>
      <c r="D22" s="61">
        <f t="shared" si="8"/>
        <v>0.10000000000000053</v>
      </c>
      <c r="E22" s="33"/>
      <c r="F22" s="11">
        <f t="shared" si="0"/>
        <v>5.614486166007904</v>
      </c>
      <c r="G22" s="11">
        <f t="shared" si="1"/>
        <v>5.4</v>
      </c>
      <c r="H22" s="11">
        <f t="shared" si="2"/>
        <v>5.191304347826086</v>
      </c>
      <c r="I22" s="11">
        <f t="shared" si="3"/>
        <v>4.6</v>
      </c>
      <c r="J22" s="11">
        <f t="shared" si="4"/>
        <v>4.768122529644268</v>
      </c>
      <c r="K22" s="12">
        <f t="shared" si="7"/>
        <v>0.1590909090909091</v>
      </c>
      <c r="L22" s="12">
        <f t="shared" si="5"/>
        <v>0.5202272727272728</v>
      </c>
      <c r="M22" s="13">
        <f t="shared" si="6"/>
        <v>0</v>
      </c>
    </row>
    <row r="23" spans="1:13" ht="12.75" customHeight="1">
      <c r="A23" s="44">
        <f>IF(Report!B26="","",Report!B26)</f>
        <v>40981</v>
      </c>
      <c r="B23" s="31">
        <v>17</v>
      </c>
      <c r="C23" s="46">
        <f>IF(Input!E23="","No Data",Input!E23)</f>
        <v>5.1</v>
      </c>
      <c r="D23" s="61">
        <f t="shared" si="8"/>
        <v>0.20000000000000018</v>
      </c>
      <c r="E23" s="33"/>
      <c r="F23" s="11">
        <f t="shared" si="0"/>
        <v>5.614486166007904</v>
      </c>
      <c r="G23" s="11">
        <f t="shared" si="1"/>
        <v>5.4</v>
      </c>
      <c r="H23" s="11">
        <f t="shared" si="2"/>
        <v>5.191304347826086</v>
      </c>
      <c r="I23" s="11">
        <f t="shared" si="3"/>
        <v>4.6</v>
      </c>
      <c r="J23" s="11">
        <f t="shared" si="4"/>
        <v>4.768122529644268</v>
      </c>
      <c r="K23" s="12">
        <f t="shared" si="7"/>
        <v>0.1590909090909091</v>
      </c>
      <c r="L23" s="12">
        <f t="shared" si="5"/>
        <v>0.5202272727272728</v>
      </c>
      <c r="M23" s="13">
        <f t="shared" si="6"/>
        <v>0</v>
      </c>
    </row>
    <row r="24" spans="1:13" ht="12.75" customHeight="1">
      <c r="A24" s="44">
        <f>IF(Report!B27="","",Report!B27)</f>
        <v>40982</v>
      </c>
      <c r="B24" s="31">
        <v>18</v>
      </c>
      <c r="C24" s="46">
        <f>IF(Input!E24="","No Data",Input!E24)</f>
        <v>5.4</v>
      </c>
      <c r="D24" s="61">
        <f t="shared" si="8"/>
        <v>0.3000000000000007</v>
      </c>
      <c r="E24" s="34"/>
      <c r="F24" s="11">
        <f t="shared" si="0"/>
        <v>5.614486166007904</v>
      </c>
      <c r="G24" s="11">
        <f t="shared" si="1"/>
        <v>5.4</v>
      </c>
      <c r="H24" s="11">
        <f t="shared" si="2"/>
        <v>5.191304347826086</v>
      </c>
      <c r="I24" s="11">
        <f t="shared" si="3"/>
        <v>4.6</v>
      </c>
      <c r="J24" s="11">
        <f t="shared" si="4"/>
        <v>4.768122529644268</v>
      </c>
      <c r="K24" s="12">
        <f t="shared" si="7"/>
        <v>0.1590909090909091</v>
      </c>
      <c r="L24" s="12">
        <f t="shared" si="5"/>
        <v>0.5202272727272728</v>
      </c>
      <c r="M24" s="13">
        <f t="shared" si="6"/>
        <v>0</v>
      </c>
    </row>
    <row r="25" spans="1:13" ht="12.75" customHeight="1" thickBot="1">
      <c r="A25" s="44">
        <f>IF(Report!B28="","",Report!B28)</f>
        <v>40983</v>
      </c>
      <c r="B25" s="31">
        <v>19</v>
      </c>
      <c r="C25" s="46">
        <f>IF(Input!E25="","No Data",Input!E25)</f>
        <v>5.3</v>
      </c>
      <c r="D25" s="61">
        <f t="shared" si="8"/>
        <v>0.10000000000000053</v>
      </c>
      <c r="E25" s="34"/>
      <c r="F25" s="11">
        <f t="shared" si="0"/>
        <v>5.614486166007904</v>
      </c>
      <c r="G25" s="11">
        <f t="shared" si="1"/>
        <v>5.4</v>
      </c>
      <c r="H25" s="11">
        <f t="shared" si="2"/>
        <v>5.191304347826086</v>
      </c>
      <c r="I25" s="11">
        <f t="shared" si="3"/>
        <v>4.6</v>
      </c>
      <c r="J25" s="11">
        <f t="shared" si="4"/>
        <v>4.768122529644268</v>
      </c>
      <c r="K25" s="12">
        <f t="shared" si="7"/>
        <v>0.1590909090909091</v>
      </c>
      <c r="L25" s="12">
        <f t="shared" si="5"/>
        <v>0.5202272727272728</v>
      </c>
      <c r="M25" s="13">
        <f t="shared" si="6"/>
        <v>0</v>
      </c>
    </row>
    <row r="26" spans="1:15" ht="12.75" customHeight="1" thickBot="1">
      <c r="A26" s="44">
        <f>IF(Report!B29="","",Report!B29)</f>
        <v>40984</v>
      </c>
      <c r="B26" s="31">
        <v>20</v>
      </c>
      <c r="C26" s="46">
        <f>IF(Input!E26="","No Data",Input!E26)</f>
        <v>5.6</v>
      </c>
      <c r="D26" s="61">
        <f t="shared" si="8"/>
        <v>0.2999999999999998</v>
      </c>
      <c r="E26" s="34"/>
      <c r="F26" s="11">
        <f t="shared" si="0"/>
        <v>5.614486166007904</v>
      </c>
      <c r="G26" s="11">
        <f t="shared" si="1"/>
        <v>5.4</v>
      </c>
      <c r="H26" s="11">
        <f t="shared" si="2"/>
        <v>5.191304347826086</v>
      </c>
      <c r="I26" s="11">
        <f t="shared" si="3"/>
        <v>4.6</v>
      </c>
      <c r="J26" s="11">
        <f t="shared" si="4"/>
        <v>4.768122529644268</v>
      </c>
      <c r="K26" s="12">
        <f t="shared" si="7"/>
        <v>0.1590909090909091</v>
      </c>
      <c r="L26" s="12">
        <f t="shared" si="5"/>
        <v>0.5202272727272728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IF(Report!B30="","",Report!B30)</f>
        <v>40985</v>
      </c>
      <c r="B27" s="35">
        <v>21</v>
      </c>
      <c r="C27" s="46">
        <f>IF(Input!E27="","No Data",Input!E27)</f>
        <v>5.4</v>
      </c>
      <c r="D27" s="61">
        <f t="shared" si="8"/>
        <v>0.1999999999999993</v>
      </c>
      <c r="E27" s="34"/>
      <c r="F27" s="11">
        <f t="shared" si="0"/>
        <v>5.614486166007904</v>
      </c>
      <c r="G27" s="11">
        <f t="shared" si="1"/>
        <v>5.4</v>
      </c>
      <c r="H27" s="11">
        <f t="shared" si="2"/>
        <v>5.191304347826086</v>
      </c>
      <c r="I27" s="11">
        <f t="shared" si="3"/>
        <v>4.6</v>
      </c>
      <c r="J27" s="11">
        <f t="shared" si="4"/>
        <v>4.768122529644268</v>
      </c>
      <c r="K27" s="12">
        <f t="shared" si="7"/>
        <v>0.1590909090909091</v>
      </c>
      <c r="L27" s="12">
        <f t="shared" si="5"/>
        <v>0.5202272727272728</v>
      </c>
      <c r="M27" s="13">
        <f t="shared" si="6"/>
        <v>0</v>
      </c>
      <c r="N27" s="15" t="s">
        <v>42</v>
      </c>
      <c r="O27" s="22">
        <f>AVERAGE(D8:D46)</f>
        <v>0.1590909090909091</v>
      </c>
    </row>
    <row r="28" spans="1:15" ht="12.75" customHeight="1">
      <c r="A28" s="44">
        <f>IF(Report!B31="","",Report!B31)</f>
        <v>40987</v>
      </c>
      <c r="B28" s="35">
        <v>22</v>
      </c>
      <c r="C28" s="46">
        <f>IF(Input!E28="","No Data",Input!E28)</f>
        <v>5.3</v>
      </c>
      <c r="D28" s="61">
        <f t="shared" si="8"/>
        <v>0.10000000000000053</v>
      </c>
      <c r="E28" s="34"/>
      <c r="F28" s="11">
        <f t="shared" si="0"/>
        <v>5.614486166007904</v>
      </c>
      <c r="G28" s="11">
        <f t="shared" si="1"/>
        <v>5.4</v>
      </c>
      <c r="H28" s="11">
        <f t="shared" si="2"/>
        <v>5.191304347826086</v>
      </c>
      <c r="I28" s="11">
        <f t="shared" si="3"/>
        <v>4.6</v>
      </c>
      <c r="J28" s="11">
        <f t="shared" si="4"/>
        <v>4.768122529644268</v>
      </c>
      <c r="K28" s="12">
        <f t="shared" si="7"/>
        <v>0.1590909090909091</v>
      </c>
      <c r="L28" s="12">
        <f t="shared" si="5"/>
        <v>0.5202272727272728</v>
      </c>
      <c r="M28" s="13">
        <f t="shared" si="6"/>
        <v>0</v>
      </c>
      <c r="N28" s="16"/>
      <c r="O28" s="23"/>
    </row>
    <row r="29" spans="1:15" ht="12.75" customHeight="1">
      <c r="A29" s="44">
        <f>IF(Report!B32="","",Report!B32)</f>
        <v>40988</v>
      </c>
      <c r="B29" s="35">
        <v>23</v>
      </c>
      <c r="C29" s="46">
        <f>IF(Input!E29="","No Data",Input!E29)</f>
        <v>5.3</v>
      </c>
      <c r="D29" s="61">
        <f t="shared" si="8"/>
        <v>0</v>
      </c>
      <c r="E29" s="34"/>
      <c r="F29" s="11">
        <f t="shared" si="0"/>
        <v>5.614486166007904</v>
      </c>
      <c r="G29" s="11">
        <f t="shared" si="1"/>
        <v>5.4</v>
      </c>
      <c r="H29" s="11">
        <f t="shared" si="2"/>
        <v>5.191304347826086</v>
      </c>
      <c r="I29" s="11">
        <f t="shared" si="3"/>
        <v>4.6</v>
      </c>
      <c r="J29" s="11">
        <f t="shared" si="4"/>
        <v>4.768122529644268</v>
      </c>
      <c r="K29" s="12">
        <f t="shared" si="7"/>
        <v>0.1590909090909091</v>
      </c>
      <c r="L29" s="12">
        <f t="shared" si="5"/>
        <v>0.5202272727272728</v>
      </c>
      <c r="M29" s="13">
        <f t="shared" si="6"/>
        <v>0</v>
      </c>
      <c r="N29" s="17"/>
      <c r="O29" s="23"/>
    </row>
    <row r="30" spans="1:15" ht="12.75" customHeight="1">
      <c r="A30" s="44">
        <f>IF(Report!B33="","",Report!B33)</f>
      </c>
      <c r="B30" s="35">
        <v>24</v>
      </c>
      <c r="C30" s="46" t="str">
        <f>IF(Input!E30="","No Data",Input!E30)</f>
        <v>No Data</v>
      </c>
      <c r="D30" s="61" t="str">
        <f t="shared" si="8"/>
        <v>N/A</v>
      </c>
      <c r="E30" s="34"/>
      <c r="F30" s="11">
        <f t="shared" si="0"/>
        <v>5.614486166007904</v>
      </c>
      <c r="G30" s="11">
        <f t="shared" si="1"/>
        <v>5.4</v>
      </c>
      <c r="H30" s="11">
        <f t="shared" si="2"/>
        <v>5.191304347826086</v>
      </c>
      <c r="I30" s="11">
        <f t="shared" si="3"/>
        <v>4.6</v>
      </c>
      <c r="J30" s="11">
        <f t="shared" si="4"/>
        <v>4.768122529644268</v>
      </c>
      <c r="K30" s="12">
        <f t="shared" si="7"/>
        <v>0.1590909090909091</v>
      </c>
      <c r="L30" s="12">
        <f t="shared" si="5"/>
        <v>0.5202272727272728</v>
      </c>
      <c r="M30" s="13">
        <f t="shared" si="6"/>
        <v>0</v>
      </c>
      <c r="N30" s="18" t="s">
        <v>18</v>
      </c>
      <c r="O30" s="23">
        <f>3.27*O27</f>
        <v>0.5202272727272728</v>
      </c>
    </row>
    <row r="31" spans="1:15" ht="12.75" customHeight="1" thickBot="1">
      <c r="A31" s="44">
        <f>IF(Report!B34="","",Report!B34)</f>
      </c>
      <c r="B31" s="35">
        <v>25</v>
      </c>
      <c r="C31" s="46" t="str">
        <f>IF(Input!E31="","No Data",Input!E31)</f>
        <v>No Data</v>
      </c>
      <c r="D31" s="61" t="str">
        <f t="shared" si="8"/>
        <v>N/A</v>
      </c>
      <c r="E31" s="32"/>
      <c r="F31" s="11">
        <f t="shared" si="0"/>
        <v>5.614486166007904</v>
      </c>
      <c r="G31" s="11">
        <f t="shared" si="1"/>
        <v>5.4</v>
      </c>
      <c r="H31" s="11">
        <f t="shared" si="2"/>
        <v>5.191304347826086</v>
      </c>
      <c r="I31" s="11">
        <f t="shared" si="3"/>
        <v>4.6</v>
      </c>
      <c r="J31" s="11">
        <f t="shared" si="4"/>
        <v>4.768122529644268</v>
      </c>
      <c r="K31" s="12">
        <f t="shared" si="7"/>
        <v>0.1590909090909091</v>
      </c>
      <c r="L31" s="12">
        <f t="shared" si="5"/>
        <v>0.5202272727272728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IF(Report!B35="","",Report!B35)</f>
      </c>
      <c r="B32" s="35">
        <v>26</v>
      </c>
      <c r="C32" s="46" t="str">
        <f>IF(Input!E32="","No Data",Input!E32)</f>
        <v>No Data</v>
      </c>
      <c r="D32" s="61" t="str">
        <f t="shared" si="8"/>
        <v>N/A</v>
      </c>
      <c r="E32" s="32"/>
      <c r="F32" s="11">
        <f t="shared" si="0"/>
        <v>5.614486166007904</v>
      </c>
      <c r="G32" s="11">
        <f t="shared" si="1"/>
        <v>5.4</v>
      </c>
      <c r="H32" s="11">
        <f t="shared" si="2"/>
        <v>5.191304347826086</v>
      </c>
      <c r="I32" s="11">
        <f t="shared" si="3"/>
        <v>4.6</v>
      </c>
      <c r="J32" s="11">
        <f t="shared" si="4"/>
        <v>4.768122529644268</v>
      </c>
      <c r="K32" s="12">
        <f t="shared" si="7"/>
        <v>0.1590909090909091</v>
      </c>
      <c r="L32" s="12">
        <f t="shared" si="5"/>
        <v>0.5202272727272728</v>
      </c>
      <c r="M32" s="13">
        <f t="shared" si="6"/>
        <v>0</v>
      </c>
    </row>
    <row r="33" spans="1:13" ht="12.75" customHeight="1">
      <c r="A33" s="44">
        <f>IF(Report!B36="","",Report!B36)</f>
      </c>
      <c r="B33" s="35">
        <v>27</v>
      </c>
      <c r="C33" s="46" t="str">
        <f>IF(Input!E33="","No Data",Input!E33)</f>
        <v>No Data</v>
      </c>
      <c r="D33" s="61" t="str">
        <f t="shared" si="8"/>
        <v>N/A</v>
      </c>
      <c r="E33" s="32"/>
      <c r="F33" s="11">
        <f t="shared" si="0"/>
        <v>5.614486166007904</v>
      </c>
      <c r="G33" s="11">
        <f t="shared" si="1"/>
        <v>5.4</v>
      </c>
      <c r="H33" s="11">
        <f t="shared" si="2"/>
        <v>5.191304347826086</v>
      </c>
      <c r="I33" s="11">
        <f t="shared" si="3"/>
        <v>4.6</v>
      </c>
      <c r="J33" s="11">
        <f t="shared" si="4"/>
        <v>4.768122529644268</v>
      </c>
      <c r="K33" s="12">
        <f t="shared" si="7"/>
        <v>0.1590909090909091</v>
      </c>
      <c r="L33" s="12">
        <f t="shared" si="5"/>
        <v>0.5202272727272728</v>
      </c>
      <c r="M33" s="13">
        <f t="shared" si="6"/>
        <v>0</v>
      </c>
    </row>
    <row r="34" spans="1:13" ht="12.75" customHeight="1">
      <c r="A34" s="44">
        <f>IF(Report!B37="","",Report!B37)</f>
      </c>
      <c r="B34" s="35">
        <v>28</v>
      </c>
      <c r="C34" s="46" t="str">
        <f>IF(Input!E34="","No Data",Input!E34)</f>
        <v>No Data</v>
      </c>
      <c r="D34" s="61" t="str">
        <f t="shared" si="8"/>
        <v>N/A</v>
      </c>
      <c r="E34" s="32"/>
      <c r="F34" s="11">
        <f t="shared" si="0"/>
        <v>5.614486166007904</v>
      </c>
      <c r="G34" s="11">
        <f t="shared" si="1"/>
        <v>5.4</v>
      </c>
      <c r="H34" s="11">
        <f t="shared" si="2"/>
        <v>5.191304347826086</v>
      </c>
      <c r="I34" s="11">
        <f t="shared" si="3"/>
        <v>4.6</v>
      </c>
      <c r="J34" s="11">
        <f t="shared" si="4"/>
        <v>4.768122529644268</v>
      </c>
      <c r="K34" s="12">
        <f t="shared" si="7"/>
        <v>0.1590909090909091</v>
      </c>
      <c r="L34" s="12">
        <f t="shared" si="5"/>
        <v>0.5202272727272728</v>
      </c>
      <c r="M34" s="13">
        <f t="shared" si="6"/>
        <v>0</v>
      </c>
    </row>
    <row r="35" spans="1:13" ht="12.75" customHeight="1">
      <c r="A35" s="44">
        <f>IF(Report!B38="","",Report!B38)</f>
      </c>
      <c r="B35" s="35">
        <v>29</v>
      </c>
      <c r="C35" s="46" t="str">
        <f>IF(Input!E35="","No Data",Input!E35)</f>
        <v>No Data</v>
      </c>
      <c r="D35" s="61" t="str">
        <f t="shared" si="8"/>
        <v>N/A</v>
      </c>
      <c r="E35" s="32"/>
      <c r="F35" s="11">
        <f t="shared" si="0"/>
        <v>5.614486166007904</v>
      </c>
      <c r="G35" s="11">
        <f t="shared" si="1"/>
        <v>5.4</v>
      </c>
      <c r="H35" s="11">
        <f t="shared" si="2"/>
        <v>5.191304347826086</v>
      </c>
      <c r="I35" s="11">
        <f t="shared" si="3"/>
        <v>4.6</v>
      </c>
      <c r="J35" s="11">
        <f t="shared" si="4"/>
        <v>4.768122529644268</v>
      </c>
      <c r="K35" s="12">
        <f t="shared" si="7"/>
        <v>0.1590909090909091</v>
      </c>
      <c r="L35" s="12">
        <f t="shared" si="5"/>
        <v>0.5202272727272728</v>
      </c>
      <c r="M35" s="13">
        <f t="shared" si="6"/>
        <v>0</v>
      </c>
    </row>
    <row r="36" spans="1:13" ht="12.75" customHeight="1">
      <c r="A36" s="44">
        <f>IF(Report!B39="","",Report!B39)</f>
      </c>
      <c r="B36" s="35">
        <v>30</v>
      </c>
      <c r="C36" s="46" t="str">
        <f>IF(Input!E36="","No Data",Input!E36)</f>
        <v>No Data</v>
      </c>
      <c r="D36" s="61" t="str">
        <f t="shared" si="8"/>
        <v>N/A</v>
      </c>
      <c r="E36" s="36"/>
      <c r="F36" s="11">
        <f t="shared" si="0"/>
        <v>5.614486166007904</v>
      </c>
      <c r="G36" s="11">
        <f t="shared" si="1"/>
        <v>5.4</v>
      </c>
      <c r="H36" s="11">
        <f t="shared" si="2"/>
        <v>5.191304347826086</v>
      </c>
      <c r="I36" s="11">
        <f t="shared" si="3"/>
        <v>4.6</v>
      </c>
      <c r="J36" s="11">
        <f t="shared" si="4"/>
        <v>4.768122529644268</v>
      </c>
      <c r="K36" s="12">
        <f t="shared" si="7"/>
        <v>0.1590909090909091</v>
      </c>
      <c r="L36" s="12">
        <f t="shared" si="5"/>
        <v>0.5202272727272728</v>
      </c>
      <c r="M36" s="13">
        <f t="shared" si="6"/>
        <v>0</v>
      </c>
    </row>
    <row r="37" spans="1:14" ht="12.75" customHeight="1">
      <c r="A37" s="44">
        <f>IF(Report!B40="","",Report!B40)</f>
      </c>
      <c r="B37" s="35">
        <v>31</v>
      </c>
      <c r="C37" s="46" t="str">
        <f>IF(Input!E37="","No Data",Input!E37)</f>
        <v>No Data</v>
      </c>
      <c r="D37" s="61" t="str">
        <f t="shared" si="8"/>
        <v>N/A</v>
      </c>
      <c r="E37" s="36"/>
      <c r="F37" s="11">
        <f t="shared" si="0"/>
        <v>5.614486166007904</v>
      </c>
      <c r="G37" s="11">
        <f t="shared" si="1"/>
        <v>5.4</v>
      </c>
      <c r="H37" s="11">
        <f t="shared" si="2"/>
        <v>5.191304347826086</v>
      </c>
      <c r="I37" s="11">
        <f t="shared" si="3"/>
        <v>4.6</v>
      </c>
      <c r="J37" s="11">
        <f t="shared" si="4"/>
        <v>4.768122529644268</v>
      </c>
      <c r="K37" s="12">
        <f t="shared" si="7"/>
        <v>0.1590909090909091</v>
      </c>
      <c r="L37" s="12">
        <f t="shared" si="5"/>
        <v>0.5202272727272728</v>
      </c>
      <c r="M37" s="13">
        <f t="shared" si="6"/>
        <v>0</v>
      </c>
      <c r="N37" s="59" t="s">
        <v>32</v>
      </c>
    </row>
    <row r="38" spans="1:24" ht="12.75" customHeight="1">
      <c r="A38" s="44">
        <f>IF(Report!B41="","",Report!B41)</f>
      </c>
      <c r="B38" s="35">
        <v>32</v>
      </c>
      <c r="C38" s="46" t="str">
        <f>IF(Input!E38="","No Data",Input!E38)</f>
        <v>No Data</v>
      </c>
      <c r="D38" s="61" t="str">
        <f t="shared" si="8"/>
        <v>N/A</v>
      </c>
      <c r="E38" s="36"/>
      <c r="F38" s="11">
        <f t="shared" si="0"/>
        <v>5.614486166007904</v>
      </c>
      <c r="G38" s="11">
        <f t="shared" si="1"/>
        <v>5.4</v>
      </c>
      <c r="H38" s="11">
        <f t="shared" si="2"/>
        <v>5.191304347826086</v>
      </c>
      <c r="I38" s="11">
        <f t="shared" si="3"/>
        <v>4.6</v>
      </c>
      <c r="J38" s="11">
        <f t="shared" si="4"/>
        <v>4.768122529644268</v>
      </c>
      <c r="K38" s="12">
        <f t="shared" si="7"/>
        <v>0.1590909090909091</v>
      </c>
      <c r="L38" s="12">
        <f t="shared" si="5"/>
        <v>0.5202272727272728</v>
      </c>
      <c r="M38" s="13">
        <f t="shared" si="6"/>
        <v>0</v>
      </c>
      <c r="N38" s="59" t="s">
        <v>33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IF(Report!B42="","",Report!B42)</f>
      </c>
      <c r="B39" s="35">
        <v>33</v>
      </c>
      <c r="C39" s="46" t="str">
        <f>IF(Input!E39="","No Data",Input!E39)</f>
        <v>No Data</v>
      </c>
      <c r="D39" s="61" t="str">
        <f t="shared" si="8"/>
        <v>N/A</v>
      </c>
      <c r="E39" s="36"/>
      <c r="F39" s="11">
        <f t="shared" si="0"/>
        <v>5.614486166007904</v>
      </c>
      <c r="G39" s="11">
        <f t="shared" si="1"/>
        <v>5.4</v>
      </c>
      <c r="H39" s="11">
        <f t="shared" si="2"/>
        <v>5.191304347826086</v>
      </c>
      <c r="I39" s="11">
        <f t="shared" si="3"/>
        <v>4.6</v>
      </c>
      <c r="J39" s="11">
        <f t="shared" si="4"/>
        <v>4.768122529644268</v>
      </c>
      <c r="K39" s="12">
        <f t="shared" si="7"/>
        <v>0.1590909090909091</v>
      </c>
      <c r="L39" s="12">
        <f t="shared" si="5"/>
        <v>0.5202272727272728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IF(Report!B43="","",Report!B43)</f>
      </c>
      <c r="B40" s="35">
        <v>34</v>
      </c>
      <c r="C40" s="46" t="str">
        <f>IF(Input!E40="","No Data",Input!E40)</f>
        <v>No Data</v>
      </c>
      <c r="D40" s="61" t="str">
        <f t="shared" si="8"/>
        <v>N/A</v>
      </c>
      <c r="E40" s="36"/>
      <c r="F40" s="11">
        <f t="shared" si="0"/>
        <v>5.614486166007904</v>
      </c>
      <c r="G40" s="11">
        <f t="shared" si="1"/>
        <v>5.4</v>
      </c>
      <c r="H40" s="11">
        <f t="shared" si="2"/>
        <v>5.191304347826086</v>
      </c>
      <c r="I40" s="11">
        <f t="shared" si="3"/>
        <v>4.6</v>
      </c>
      <c r="J40" s="11">
        <f t="shared" si="4"/>
        <v>4.768122529644268</v>
      </c>
      <c r="K40" s="12">
        <f t="shared" si="7"/>
        <v>0.1590909090909091</v>
      </c>
      <c r="L40" s="12">
        <f t="shared" si="5"/>
        <v>0.5202272727272728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IF(Report!B44="","",Report!B44)</f>
      </c>
      <c r="B41" s="35">
        <v>35</v>
      </c>
      <c r="C41" s="46" t="str">
        <f>IF(Input!E41="","No Data",Input!E41)</f>
        <v>No Data</v>
      </c>
      <c r="D41" s="61" t="str">
        <f t="shared" si="8"/>
        <v>N/A</v>
      </c>
      <c r="E41" s="36"/>
      <c r="F41" s="11">
        <f t="shared" si="0"/>
        <v>5.614486166007904</v>
      </c>
      <c r="G41" s="11">
        <f t="shared" si="1"/>
        <v>5.4</v>
      </c>
      <c r="H41" s="11">
        <f t="shared" si="2"/>
        <v>5.191304347826086</v>
      </c>
      <c r="I41" s="11">
        <f t="shared" si="3"/>
        <v>4.6</v>
      </c>
      <c r="J41" s="11">
        <f t="shared" si="4"/>
        <v>4.768122529644268</v>
      </c>
      <c r="K41" s="12">
        <f t="shared" si="7"/>
        <v>0.1590909090909091</v>
      </c>
      <c r="L41" s="12">
        <f t="shared" si="5"/>
        <v>0.5202272727272728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IF(Report!B45="","",Report!B45)</f>
      </c>
      <c r="B42" s="35">
        <v>36</v>
      </c>
      <c r="C42" s="46" t="str">
        <f>IF(Input!E42="","No Data",Input!E42)</f>
        <v>No Data</v>
      </c>
      <c r="D42" s="61" t="str">
        <f t="shared" si="8"/>
        <v>N/A</v>
      </c>
      <c r="E42" s="36"/>
      <c r="F42" s="11">
        <f t="shared" si="0"/>
        <v>5.614486166007904</v>
      </c>
      <c r="G42" s="11">
        <f t="shared" si="1"/>
        <v>5.4</v>
      </c>
      <c r="H42" s="11">
        <f t="shared" si="2"/>
        <v>5.191304347826086</v>
      </c>
      <c r="I42" s="11">
        <f t="shared" si="3"/>
        <v>4.6</v>
      </c>
      <c r="J42" s="11">
        <f t="shared" si="4"/>
        <v>4.768122529644268</v>
      </c>
      <c r="K42" s="12">
        <f t="shared" si="7"/>
        <v>0.1590909090909091</v>
      </c>
      <c r="L42" s="12">
        <f t="shared" si="5"/>
        <v>0.5202272727272728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IF(Report!B46="","",Report!B46)</f>
      </c>
      <c r="B43" s="35">
        <v>37</v>
      </c>
      <c r="C43" s="46" t="str">
        <f>IF(Input!E43="","No Data",Input!E43)</f>
        <v>No Data</v>
      </c>
      <c r="D43" s="61" t="str">
        <f t="shared" si="8"/>
        <v>N/A</v>
      </c>
      <c r="E43" s="36"/>
      <c r="F43" s="11">
        <f t="shared" si="0"/>
        <v>5.614486166007904</v>
      </c>
      <c r="G43" s="11">
        <f t="shared" si="1"/>
        <v>5.4</v>
      </c>
      <c r="H43" s="11">
        <f t="shared" si="2"/>
        <v>5.191304347826086</v>
      </c>
      <c r="I43" s="11">
        <f t="shared" si="3"/>
        <v>4.6</v>
      </c>
      <c r="J43" s="11">
        <f t="shared" si="4"/>
        <v>4.768122529644268</v>
      </c>
      <c r="K43" s="12">
        <f t="shared" si="7"/>
        <v>0.1590909090909091</v>
      </c>
      <c r="L43" s="12">
        <f t="shared" si="5"/>
        <v>0.5202272727272728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IF(Report!B47="","",Report!B47)</f>
      </c>
      <c r="B44" s="35">
        <v>38</v>
      </c>
      <c r="C44" s="46" t="str">
        <f>IF(Input!E44="","No Data",Input!E44)</f>
        <v>No Data</v>
      </c>
      <c r="D44" s="61" t="str">
        <f t="shared" si="8"/>
        <v>N/A</v>
      </c>
      <c r="E44" s="36"/>
      <c r="F44" s="11">
        <f t="shared" si="0"/>
        <v>5.614486166007904</v>
      </c>
      <c r="G44" s="11">
        <f t="shared" si="1"/>
        <v>5.4</v>
      </c>
      <c r="H44" s="11">
        <f t="shared" si="2"/>
        <v>5.191304347826086</v>
      </c>
      <c r="I44" s="11">
        <f t="shared" si="3"/>
        <v>4.6</v>
      </c>
      <c r="J44" s="11">
        <f t="shared" si="4"/>
        <v>4.768122529644268</v>
      </c>
      <c r="K44" s="12">
        <f t="shared" si="7"/>
        <v>0.1590909090909091</v>
      </c>
      <c r="L44" s="12">
        <f t="shared" si="5"/>
        <v>0.5202272727272728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IF(Report!B48="","",Report!B48)</f>
      </c>
      <c r="B45" s="35">
        <v>39</v>
      </c>
      <c r="C45" s="46" t="str">
        <f>IF(Input!E45="","No Data",Input!E45)</f>
        <v>No Data</v>
      </c>
      <c r="D45" s="61" t="str">
        <f t="shared" si="8"/>
        <v>N/A</v>
      </c>
      <c r="E45" s="36"/>
      <c r="F45" s="11">
        <f t="shared" si="0"/>
        <v>5.614486166007904</v>
      </c>
      <c r="G45" s="11">
        <f t="shared" si="1"/>
        <v>5.4</v>
      </c>
      <c r="H45" s="11">
        <f t="shared" si="2"/>
        <v>5.191304347826086</v>
      </c>
      <c r="I45" s="11">
        <f t="shared" si="3"/>
        <v>4.6</v>
      </c>
      <c r="J45" s="11">
        <f t="shared" si="4"/>
        <v>4.768122529644268</v>
      </c>
      <c r="K45" s="12">
        <f t="shared" si="7"/>
        <v>0.1590909090909091</v>
      </c>
      <c r="L45" s="12">
        <f t="shared" si="5"/>
        <v>0.5202272727272728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IF(Report!B49="","",Report!B49)</f>
      </c>
      <c r="B46" s="35">
        <v>40</v>
      </c>
      <c r="C46" s="46" t="str">
        <f>IF(Input!E46="","No Data",Input!E46)</f>
        <v>No Data</v>
      </c>
      <c r="D46" s="61" t="str">
        <f t="shared" si="8"/>
        <v>N/A</v>
      </c>
      <c r="E46" s="36"/>
      <c r="F46" s="11">
        <f t="shared" si="0"/>
        <v>5.614486166007904</v>
      </c>
      <c r="G46" s="11">
        <f t="shared" si="1"/>
        <v>5.4</v>
      </c>
      <c r="H46" s="11">
        <f t="shared" si="2"/>
        <v>5.191304347826086</v>
      </c>
      <c r="I46" s="11">
        <f t="shared" si="3"/>
        <v>4.6</v>
      </c>
      <c r="J46" s="11">
        <f t="shared" si="4"/>
        <v>4.768122529644268</v>
      </c>
      <c r="K46" s="12">
        <f t="shared" si="7"/>
        <v>0.1590909090909091</v>
      </c>
      <c r="L46" s="12">
        <f t="shared" si="5"/>
        <v>0.5202272727272728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C1:D1"/>
    <mergeCell ref="C4:D4"/>
    <mergeCell ref="C3:D3"/>
    <mergeCell ref="A1:B1"/>
    <mergeCell ref="A2:B2"/>
    <mergeCell ref="A3:B3"/>
    <mergeCell ref="A4:B4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="92" zoomScaleNormal="92" zoomScalePageLayoutView="0" workbookViewId="0" topLeftCell="A1">
      <selection activeCell="E15" sqref="E15"/>
    </sheetView>
  </sheetViews>
  <sheetFormatPr defaultColWidth="9.140625" defaultRowHeight="12.75" customHeight="1"/>
  <cols>
    <col min="1" max="1" width="10.57421875" style="0" customWidth="1"/>
    <col min="2" max="2" width="9.57421875" style="1" customWidth="1"/>
    <col min="3" max="3" width="15.7109375" style="1" customWidth="1"/>
    <col min="4" max="4" width="9.7109375" style="1" customWidth="1"/>
    <col min="5" max="5" width="10.7109375" style="1" customWidth="1"/>
    <col min="6" max="12" width="0.13671875" style="6" customWidth="1"/>
    <col min="13" max="13" width="0.13671875" style="7" customWidth="1"/>
    <col min="14" max="14" width="16.7109375" style="7" customWidth="1"/>
    <col min="15" max="15" width="10.28125" style="7" customWidth="1"/>
    <col min="25" max="28" width="9.140625" style="7" customWidth="1"/>
  </cols>
  <sheetData>
    <row r="1" spans="1:14" s="7" customFormat="1" ht="17.25" customHeight="1">
      <c r="A1" s="216" t="s">
        <v>12</v>
      </c>
      <c r="B1" s="220"/>
      <c r="C1" s="221" t="s">
        <v>114</v>
      </c>
      <c r="D1" s="222"/>
      <c r="E1" s="45" t="s">
        <v>5</v>
      </c>
      <c r="F1" s="6"/>
      <c r="G1" s="6"/>
      <c r="H1" s="6"/>
      <c r="I1" s="6"/>
      <c r="J1" s="6"/>
      <c r="K1" s="6"/>
      <c r="L1" s="6"/>
      <c r="N1" s="55" t="s">
        <v>111</v>
      </c>
    </row>
    <row r="2" spans="1:14" s="7" customFormat="1" ht="12.75" customHeight="1">
      <c r="A2" s="218" t="s">
        <v>13</v>
      </c>
      <c r="B2" s="218"/>
      <c r="C2" s="43" t="str">
        <f>Input!H7</f>
        <v>ATM 410</v>
      </c>
      <c r="D2" s="10"/>
      <c r="E2" s="10" t="s">
        <v>2</v>
      </c>
      <c r="F2" s="6"/>
      <c r="G2" s="6"/>
      <c r="H2" s="6"/>
      <c r="I2" s="6"/>
      <c r="J2" s="6"/>
      <c r="K2" s="6"/>
      <c r="L2" s="6"/>
      <c r="N2" s="39" t="str">
        <f>'%AC'!N2</f>
        <v>% </v>
      </c>
    </row>
    <row r="3" spans="1:14" s="7" customFormat="1" ht="12.75" customHeight="1">
      <c r="A3" s="218" t="s">
        <v>27</v>
      </c>
      <c r="B3" s="218"/>
      <c r="C3" s="214" t="str">
        <f>'%AC'!C3:D3</f>
        <v>A.D. Charlie</v>
      </c>
      <c r="D3" s="215"/>
      <c r="E3" s="20" t="s">
        <v>1</v>
      </c>
      <c r="F3" s="6"/>
      <c r="G3" s="6"/>
      <c r="H3" s="6"/>
      <c r="I3" s="6"/>
      <c r="J3" s="6"/>
      <c r="K3" s="6"/>
      <c r="L3" s="6"/>
      <c r="N3" s="39" t="str">
        <f>'%AC'!N3</f>
        <v>495Z7</v>
      </c>
    </row>
    <row r="4" spans="1:14" s="7" customFormat="1" ht="12.75" customHeight="1">
      <c r="A4" s="218" t="s">
        <v>17</v>
      </c>
      <c r="B4" s="218"/>
      <c r="C4" s="219" t="str">
        <f>'%AC'!C4:D4</f>
        <v>Hi-Ball Construction</v>
      </c>
      <c r="D4" s="213"/>
      <c r="E4" s="45" t="s">
        <v>3</v>
      </c>
      <c r="F4" s="6"/>
      <c r="G4" s="6"/>
      <c r="H4" s="6"/>
      <c r="I4" s="6"/>
      <c r="J4" s="6"/>
      <c r="K4" s="6"/>
      <c r="L4" s="6"/>
      <c r="N4" s="55" t="s">
        <v>48</v>
      </c>
    </row>
    <row r="5" spans="2:14" s="7" customFormat="1" ht="12.75" customHeight="1">
      <c r="B5" s="6"/>
      <c r="C5" s="6"/>
      <c r="D5" s="6"/>
      <c r="E5" s="48" t="s">
        <v>29</v>
      </c>
      <c r="F5" s="6"/>
      <c r="G5" s="6"/>
      <c r="H5" s="6"/>
      <c r="I5" s="6"/>
      <c r="J5" s="6"/>
      <c r="K5" s="6"/>
      <c r="L5" s="6"/>
      <c r="N5" s="58" t="str">
        <f>Input!C3</f>
        <v>B. Johnson, P.A.</v>
      </c>
    </row>
    <row r="6" spans="1:14" ht="16.5" customHeight="1" thickBot="1">
      <c r="A6" s="51" t="s">
        <v>110</v>
      </c>
      <c r="B6" s="42" t="s">
        <v>14</v>
      </c>
      <c r="C6" s="28" t="s">
        <v>30</v>
      </c>
      <c r="D6" s="29" t="s">
        <v>31</v>
      </c>
      <c r="E6" s="30" t="s">
        <v>6</v>
      </c>
      <c r="F6" s="8" t="s">
        <v>34</v>
      </c>
      <c r="G6" s="8" t="s">
        <v>35</v>
      </c>
      <c r="H6" s="8" t="s">
        <v>36</v>
      </c>
      <c r="I6" s="8" t="s">
        <v>37</v>
      </c>
      <c r="J6" s="9" t="s">
        <v>38</v>
      </c>
      <c r="K6" s="9" t="s">
        <v>39</v>
      </c>
      <c r="L6" s="9" t="s">
        <v>40</v>
      </c>
      <c r="M6" s="9" t="s">
        <v>41</v>
      </c>
      <c r="N6" s="10"/>
    </row>
    <row r="7" spans="1:15" ht="12.75" customHeight="1" thickBot="1">
      <c r="A7" s="44">
        <f>IF(Report!K10="","",Report!K10)</f>
        <v>40946</v>
      </c>
      <c r="B7" s="31">
        <v>1</v>
      </c>
      <c r="C7" s="46">
        <f>IF(Input!K7="","No Data",Input!K7)</f>
        <v>92.5</v>
      </c>
      <c r="D7" s="60"/>
      <c r="E7" s="32"/>
      <c r="F7" s="11">
        <f aca="true" t="shared" si="0" ref="F7:F46">$O$11</f>
        <v>100</v>
      </c>
      <c r="G7" s="11">
        <f aca="true" t="shared" si="1" ref="G7:G46">$O$12</f>
        <v>98</v>
      </c>
      <c r="H7" s="11">
        <f aca="true" t="shared" si="2" ref="H7:H46">$O$8</f>
        <v>93.9541666666667</v>
      </c>
      <c r="I7" s="11">
        <f aca="true" t="shared" si="3" ref="I7:I46">$O$13</f>
        <v>92</v>
      </c>
      <c r="J7" s="11">
        <f aca="true" t="shared" si="4" ref="J7:J46">$O$14</f>
        <v>87.8361666666667</v>
      </c>
      <c r="K7" s="12">
        <f>O$27</f>
        <v>2.2999999999999967</v>
      </c>
      <c r="L7" s="12">
        <f aca="true" t="shared" si="5" ref="L7:L46">$O$30</f>
        <v>7.520999999999989</v>
      </c>
      <c r="M7" s="13">
        <f aca="true" t="shared" si="6" ref="M7:M46">$O$31</f>
        <v>0</v>
      </c>
      <c r="N7" s="37" t="s">
        <v>10</v>
      </c>
      <c r="O7" s="14" t="s">
        <v>0</v>
      </c>
    </row>
    <row r="8" spans="1:15" ht="12.75" customHeight="1">
      <c r="A8" s="44">
        <f>IF(Report!K11="","",Report!K11)</f>
        <v>40948</v>
      </c>
      <c r="B8" s="31">
        <v>2</v>
      </c>
      <c r="C8" s="46">
        <f>IF(Input!K8="","No Data",Input!K8)</f>
        <v>93.5</v>
      </c>
      <c r="D8" s="61">
        <f>IF(C8="No Data","N/A",IF(C7="","",ABS(C7-C8)))</f>
        <v>1</v>
      </c>
      <c r="E8" s="33"/>
      <c r="F8" s="11">
        <f t="shared" si="0"/>
        <v>100</v>
      </c>
      <c r="G8" s="11">
        <f t="shared" si="1"/>
        <v>98</v>
      </c>
      <c r="H8" s="11">
        <f t="shared" si="2"/>
        <v>93.9541666666667</v>
      </c>
      <c r="I8" s="11">
        <f t="shared" si="3"/>
        <v>92</v>
      </c>
      <c r="J8" s="11">
        <f t="shared" si="4"/>
        <v>87.8361666666667</v>
      </c>
      <c r="K8" s="12">
        <f aca="true" t="shared" si="7" ref="K8:K46">O$27</f>
        <v>2.2999999999999967</v>
      </c>
      <c r="L8" s="12">
        <f t="shared" si="5"/>
        <v>7.520999999999989</v>
      </c>
      <c r="M8" s="13">
        <f t="shared" si="6"/>
        <v>0</v>
      </c>
      <c r="N8" s="15" t="s">
        <v>42</v>
      </c>
      <c r="O8" s="22">
        <f>AVERAGE(C7:C46)</f>
        <v>93.9541666666667</v>
      </c>
    </row>
    <row r="9" spans="1:15" ht="12.75" customHeight="1">
      <c r="A9" s="44">
        <f>IF(Report!K12="","",Report!K12)</f>
        <v>40953</v>
      </c>
      <c r="B9" s="31">
        <v>3</v>
      </c>
      <c r="C9" s="46">
        <f>IF(Input!K9="","No Data",Input!K9)</f>
        <v>95.1</v>
      </c>
      <c r="D9" s="61">
        <f>IF(C9="No Data","N/A",IF(C8="",IF(C7="","",ABS(C7-C9)),ABS(C8-C9)))</f>
        <v>1.5999999999999943</v>
      </c>
      <c r="E9" s="33"/>
      <c r="F9" s="11">
        <f t="shared" si="0"/>
        <v>100</v>
      </c>
      <c r="G9" s="11">
        <f t="shared" si="1"/>
        <v>98</v>
      </c>
      <c r="H9" s="11">
        <f t="shared" si="2"/>
        <v>93.9541666666667</v>
      </c>
      <c r="I9" s="11">
        <f t="shared" si="3"/>
        <v>92</v>
      </c>
      <c r="J9" s="11">
        <f t="shared" si="4"/>
        <v>87.8361666666667</v>
      </c>
      <c r="K9" s="12">
        <f t="shared" si="7"/>
        <v>2.2999999999999967</v>
      </c>
      <c r="L9" s="12">
        <f t="shared" si="5"/>
        <v>7.520999999999989</v>
      </c>
      <c r="M9" s="13">
        <f t="shared" si="6"/>
        <v>0</v>
      </c>
      <c r="N9" s="16"/>
      <c r="O9" s="23"/>
    </row>
    <row r="10" spans="1:15" ht="12.75" customHeight="1">
      <c r="A10" s="44">
        <f>IF(Report!K13="","",Report!K13)</f>
        <v>40958</v>
      </c>
      <c r="B10" s="31">
        <v>4</v>
      </c>
      <c r="C10" s="46">
        <f>IF(Input!K10="","No Data",Input!K10)</f>
        <v>89.3</v>
      </c>
      <c r="D10" s="61">
        <f>IF(C10="No Data","N/A",IF(C9="",IF(C8="",ABS(C7-C10),ABS(C8-C10)),ABS(C9-C10)))</f>
        <v>5.799999999999997</v>
      </c>
      <c r="E10" s="206"/>
      <c r="F10" s="11">
        <f t="shared" si="0"/>
        <v>100</v>
      </c>
      <c r="G10" s="11">
        <f t="shared" si="1"/>
        <v>98</v>
      </c>
      <c r="H10" s="11">
        <f t="shared" si="2"/>
        <v>93.9541666666667</v>
      </c>
      <c r="I10" s="11">
        <f t="shared" si="3"/>
        <v>92</v>
      </c>
      <c r="J10" s="11">
        <f t="shared" si="4"/>
        <v>87.8361666666667</v>
      </c>
      <c r="K10" s="12">
        <f t="shared" si="7"/>
        <v>2.2999999999999967</v>
      </c>
      <c r="L10" s="12">
        <f t="shared" si="5"/>
        <v>7.520999999999989</v>
      </c>
      <c r="M10" s="13">
        <f t="shared" si="6"/>
        <v>0</v>
      </c>
      <c r="N10" s="16"/>
      <c r="O10" s="23"/>
    </row>
    <row r="11" spans="1:15" ht="12.75" customHeight="1">
      <c r="A11" s="44">
        <f>IF(Report!K14="","",Report!K14)</f>
        <v>40965</v>
      </c>
      <c r="B11" s="31">
        <v>5</v>
      </c>
      <c r="C11" s="46">
        <f>IF(Input!K11="","No Data",Input!K11)</f>
        <v>91.49999999999999</v>
      </c>
      <c r="D11" s="61">
        <f aca="true" t="shared" si="8" ref="D11:D46">IF(C11="No Data","N/A",IF(C10="",IF(C9="",ABS(C8-C11),ABS(C9-C11)),ABS(C10-C11)))</f>
        <v>2.1999999999999886</v>
      </c>
      <c r="E11" s="206" t="s">
        <v>122</v>
      </c>
      <c r="F11" s="11">
        <f t="shared" si="0"/>
        <v>100</v>
      </c>
      <c r="G11" s="11">
        <f t="shared" si="1"/>
        <v>98</v>
      </c>
      <c r="H11" s="11">
        <f t="shared" si="2"/>
        <v>93.9541666666667</v>
      </c>
      <c r="I11" s="11">
        <f t="shared" si="3"/>
        <v>92</v>
      </c>
      <c r="J11" s="11">
        <f t="shared" si="4"/>
        <v>87.8361666666667</v>
      </c>
      <c r="K11" s="12">
        <f t="shared" si="7"/>
        <v>2.2999999999999967</v>
      </c>
      <c r="L11" s="12">
        <f t="shared" si="5"/>
        <v>7.520999999999989</v>
      </c>
      <c r="M11" s="13">
        <f t="shared" si="6"/>
        <v>0</v>
      </c>
      <c r="N11" s="18" t="s">
        <v>18</v>
      </c>
      <c r="O11" s="23">
        <f>IF(O8+2.66*O27&gt;98,100,O8+2.66*O27)</f>
        <v>100</v>
      </c>
    </row>
    <row r="12" spans="1:15" ht="12.75" customHeight="1">
      <c r="A12" s="44">
        <f>IF(Report!K15="","",Report!K15)</f>
        <v>40966</v>
      </c>
      <c r="B12" s="31">
        <v>6</v>
      </c>
      <c r="C12" s="46">
        <f>IF(Input!K12="","No Data",Input!K12)</f>
        <v>88.6</v>
      </c>
      <c r="D12" s="61">
        <f t="shared" si="8"/>
        <v>2.8999999999999915</v>
      </c>
      <c r="E12" s="206" t="s">
        <v>122</v>
      </c>
      <c r="F12" s="11">
        <f t="shared" si="0"/>
        <v>100</v>
      </c>
      <c r="G12" s="11">
        <f t="shared" si="1"/>
        <v>98</v>
      </c>
      <c r="H12" s="11">
        <f t="shared" si="2"/>
        <v>93.9541666666667</v>
      </c>
      <c r="I12" s="11">
        <f t="shared" si="3"/>
        <v>92</v>
      </c>
      <c r="J12" s="11">
        <f t="shared" si="4"/>
        <v>87.8361666666667</v>
      </c>
      <c r="K12" s="12">
        <f t="shared" si="7"/>
        <v>2.2999999999999967</v>
      </c>
      <c r="L12" s="12">
        <f t="shared" si="5"/>
        <v>7.520999999999989</v>
      </c>
      <c r="M12" s="13">
        <f t="shared" si="6"/>
        <v>0</v>
      </c>
      <c r="N12" s="18" t="s">
        <v>19</v>
      </c>
      <c r="O12" s="57">
        <f>Input!K48</f>
        <v>98</v>
      </c>
    </row>
    <row r="13" spans="1:15" ht="12.75" customHeight="1">
      <c r="A13" s="44">
        <f>IF(Report!K16="","",Report!K16)</f>
        <v>40967</v>
      </c>
      <c r="B13" s="31">
        <v>7</v>
      </c>
      <c r="C13" s="46">
        <f>IF(Input!K13="","No Data",Input!K13)</f>
        <v>91.2</v>
      </c>
      <c r="D13" s="61">
        <f t="shared" si="8"/>
        <v>2.6000000000000085</v>
      </c>
      <c r="E13" s="206" t="s">
        <v>122</v>
      </c>
      <c r="F13" s="11">
        <f t="shared" si="0"/>
        <v>100</v>
      </c>
      <c r="G13" s="11">
        <f t="shared" si="1"/>
        <v>98</v>
      </c>
      <c r="H13" s="11">
        <f t="shared" si="2"/>
        <v>93.9541666666667</v>
      </c>
      <c r="I13" s="11">
        <f t="shared" si="3"/>
        <v>92</v>
      </c>
      <c r="J13" s="11">
        <f t="shared" si="4"/>
        <v>87.8361666666667</v>
      </c>
      <c r="K13" s="12">
        <f t="shared" si="7"/>
        <v>2.2999999999999967</v>
      </c>
      <c r="L13" s="12">
        <f t="shared" si="5"/>
        <v>7.520999999999989</v>
      </c>
      <c r="M13" s="13">
        <f t="shared" si="6"/>
        <v>0</v>
      </c>
      <c r="N13" s="18" t="s">
        <v>20</v>
      </c>
      <c r="O13" s="57">
        <f>Input!K50</f>
        <v>92</v>
      </c>
    </row>
    <row r="14" spans="1:15" ht="12.75" customHeight="1" thickBot="1">
      <c r="A14" s="44">
        <f>IF(Report!K17="","",Report!K17)</f>
        <v>40968</v>
      </c>
      <c r="B14" s="31">
        <v>8</v>
      </c>
      <c r="C14" s="46">
        <f>IF(Input!K14="","No Data",Input!K14)</f>
        <v>93.00000000000001</v>
      </c>
      <c r="D14" s="61">
        <f t="shared" si="8"/>
        <v>1.8000000000000114</v>
      </c>
      <c r="E14" s="33"/>
      <c r="F14" s="11">
        <f t="shared" si="0"/>
        <v>100</v>
      </c>
      <c r="G14" s="11">
        <f t="shared" si="1"/>
        <v>98</v>
      </c>
      <c r="H14" s="11">
        <f t="shared" si="2"/>
        <v>93.9541666666667</v>
      </c>
      <c r="I14" s="11">
        <f t="shared" si="3"/>
        <v>92</v>
      </c>
      <c r="J14" s="11">
        <f t="shared" si="4"/>
        <v>87.8361666666667</v>
      </c>
      <c r="K14" s="12">
        <f t="shared" si="7"/>
        <v>2.2999999999999967</v>
      </c>
      <c r="L14" s="12">
        <f t="shared" si="5"/>
        <v>7.520999999999989</v>
      </c>
      <c r="M14" s="13">
        <f t="shared" si="6"/>
        <v>0</v>
      </c>
      <c r="N14" s="38" t="s">
        <v>21</v>
      </c>
      <c r="O14" s="24">
        <f>IF(O8-2.66*O27&lt;0,0,O8-2.66*O27)</f>
        <v>87.8361666666667</v>
      </c>
    </row>
    <row r="15" spans="1:13" ht="12.75" customHeight="1">
      <c r="A15" s="44">
        <f>IF(Report!K18="","",Report!K18)</f>
        <v>40969</v>
      </c>
      <c r="B15" s="31">
        <v>9</v>
      </c>
      <c r="C15" s="46">
        <f>IF(Input!K15="","No Data",Input!K15)</f>
        <v>91.49999999999999</v>
      </c>
      <c r="D15" s="61">
        <f t="shared" si="8"/>
        <v>1.5000000000000284</v>
      </c>
      <c r="E15" s="206"/>
      <c r="F15" s="11">
        <f t="shared" si="0"/>
        <v>100</v>
      </c>
      <c r="G15" s="11">
        <f t="shared" si="1"/>
        <v>98</v>
      </c>
      <c r="H15" s="11">
        <f t="shared" si="2"/>
        <v>93.9541666666667</v>
      </c>
      <c r="I15" s="11">
        <f t="shared" si="3"/>
        <v>92</v>
      </c>
      <c r="J15" s="11">
        <f t="shared" si="4"/>
        <v>87.8361666666667</v>
      </c>
      <c r="K15" s="12">
        <f t="shared" si="7"/>
        <v>2.2999999999999967</v>
      </c>
      <c r="L15" s="12">
        <f t="shared" si="5"/>
        <v>7.520999999999989</v>
      </c>
      <c r="M15" s="13">
        <f t="shared" si="6"/>
        <v>0</v>
      </c>
    </row>
    <row r="16" spans="1:13" ht="12.75" customHeight="1">
      <c r="A16" s="44">
        <f>IF(Report!K19="","",Report!K19)</f>
        <v>40972</v>
      </c>
      <c r="B16" s="31">
        <v>10</v>
      </c>
      <c r="C16" s="46">
        <f>IF(Input!K16="","No Data",Input!K16)</f>
        <v>93.09999999999998</v>
      </c>
      <c r="D16" s="61">
        <f t="shared" si="8"/>
        <v>1.5999999999999943</v>
      </c>
      <c r="E16" s="33"/>
      <c r="F16" s="11">
        <f t="shared" si="0"/>
        <v>100</v>
      </c>
      <c r="G16" s="11">
        <f t="shared" si="1"/>
        <v>98</v>
      </c>
      <c r="H16" s="11">
        <f t="shared" si="2"/>
        <v>93.9541666666667</v>
      </c>
      <c r="I16" s="11">
        <f t="shared" si="3"/>
        <v>92</v>
      </c>
      <c r="J16" s="11">
        <f t="shared" si="4"/>
        <v>87.8361666666667</v>
      </c>
      <c r="K16" s="12">
        <f t="shared" si="7"/>
        <v>2.2999999999999967</v>
      </c>
      <c r="L16" s="12">
        <f t="shared" si="5"/>
        <v>7.520999999999989</v>
      </c>
      <c r="M16" s="13">
        <f t="shared" si="6"/>
        <v>0</v>
      </c>
    </row>
    <row r="17" spans="1:13" ht="12.75" customHeight="1">
      <c r="A17" s="44">
        <f>IF(Report!K20="","",Report!K20)</f>
        <v>40973</v>
      </c>
      <c r="B17" s="31">
        <v>11</v>
      </c>
      <c r="C17" s="46">
        <f>IF(Input!K17="","No Data",Input!K17)</f>
        <v>92.00000000000003</v>
      </c>
      <c r="D17" s="61">
        <f t="shared" si="8"/>
        <v>1.0999999999999517</v>
      </c>
      <c r="E17" s="33"/>
      <c r="F17" s="11">
        <f t="shared" si="0"/>
        <v>100</v>
      </c>
      <c r="G17" s="11">
        <f t="shared" si="1"/>
        <v>98</v>
      </c>
      <c r="H17" s="11">
        <f t="shared" si="2"/>
        <v>93.9541666666667</v>
      </c>
      <c r="I17" s="11">
        <f t="shared" si="3"/>
        <v>92</v>
      </c>
      <c r="J17" s="11">
        <f t="shared" si="4"/>
        <v>87.8361666666667</v>
      </c>
      <c r="K17" s="12">
        <f t="shared" si="7"/>
        <v>2.2999999999999967</v>
      </c>
      <c r="L17" s="12">
        <f t="shared" si="5"/>
        <v>7.520999999999989</v>
      </c>
      <c r="M17" s="13">
        <f t="shared" si="6"/>
        <v>0</v>
      </c>
    </row>
    <row r="18" spans="1:13" ht="12.75" customHeight="1">
      <c r="A18" s="44">
        <f>IF(Report!K21="","",Report!K21)</f>
        <v>40974</v>
      </c>
      <c r="B18" s="31">
        <v>12</v>
      </c>
      <c r="C18" s="46">
        <f>IF(Input!K18="","No Data",Input!K18)</f>
        <v>96.5</v>
      </c>
      <c r="D18" s="61">
        <f t="shared" si="8"/>
        <v>4.499999999999972</v>
      </c>
      <c r="E18" s="33"/>
      <c r="F18" s="11">
        <f t="shared" si="0"/>
        <v>100</v>
      </c>
      <c r="G18" s="11">
        <f t="shared" si="1"/>
        <v>98</v>
      </c>
      <c r="H18" s="11">
        <f t="shared" si="2"/>
        <v>93.9541666666667</v>
      </c>
      <c r="I18" s="11">
        <f t="shared" si="3"/>
        <v>92</v>
      </c>
      <c r="J18" s="11">
        <f t="shared" si="4"/>
        <v>87.8361666666667</v>
      </c>
      <c r="K18" s="12">
        <f t="shared" si="7"/>
        <v>2.2999999999999967</v>
      </c>
      <c r="L18" s="12">
        <f t="shared" si="5"/>
        <v>7.520999999999989</v>
      </c>
      <c r="M18" s="13">
        <f t="shared" si="6"/>
        <v>0</v>
      </c>
    </row>
    <row r="19" spans="1:13" ht="12.75" customHeight="1">
      <c r="A19" s="44">
        <f>IF(Report!K22="","",Report!K22)</f>
        <v>40975</v>
      </c>
      <c r="B19" s="31">
        <v>13</v>
      </c>
      <c r="C19" s="46">
        <f>IF(Input!K19="","No Data",Input!K19)</f>
        <v>96.8</v>
      </c>
      <c r="D19" s="61">
        <f t="shared" si="8"/>
        <v>0.29999999999999716</v>
      </c>
      <c r="E19" s="33"/>
      <c r="F19" s="11">
        <f t="shared" si="0"/>
        <v>100</v>
      </c>
      <c r="G19" s="11">
        <f t="shared" si="1"/>
        <v>98</v>
      </c>
      <c r="H19" s="11">
        <f t="shared" si="2"/>
        <v>93.9541666666667</v>
      </c>
      <c r="I19" s="11">
        <f t="shared" si="3"/>
        <v>92</v>
      </c>
      <c r="J19" s="11">
        <f t="shared" si="4"/>
        <v>87.8361666666667</v>
      </c>
      <c r="K19" s="12">
        <f t="shared" si="7"/>
        <v>2.2999999999999967</v>
      </c>
      <c r="L19" s="12">
        <f t="shared" si="5"/>
        <v>7.520999999999989</v>
      </c>
      <c r="M19" s="13">
        <f t="shared" si="6"/>
        <v>0</v>
      </c>
    </row>
    <row r="20" spans="1:14" ht="12.75" customHeight="1">
      <c r="A20" s="44">
        <f>IF(Report!K23="","",Report!K23)</f>
        <v>40976</v>
      </c>
      <c r="B20" s="31">
        <v>14</v>
      </c>
      <c r="C20" s="46">
        <f>IF(Input!K20="","No Data",Input!K20)</f>
        <v>96.8</v>
      </c>
      <c r="D20" s="61">
        <f t="shared" si="8"/>
        <v>0</v>
      </c>
      <c r="E20" s="33"/>
      <c r="F20" s="11">
        <f t="shared" si="0"/>
        <v>100</v>
      </c>
      <c r="G20" s="11">
        <f t="shared" si="1"/>
        <v>98</v>
      </c>
      <c r="H20" s="11">
        <f t="shared" si="2"/>
        <v>93.9541666666667</v>
      </c>
      <c r="I20" s="11">
        <f t="shared" si="3"/>
        <v>92</v>
      </c>
      <c r="J20" s="11">
        <f t="shared" si="4"/>
        <v>87.8361666666667</v>
      </c>
      <c r="K20" s="12">
        <f t="shared" si="7"/>
        <v>2.2999999999999967</v>
      </c>
      <c r="L20" s="12">
        <f t="shared" si="5"/>
        <v>7.520999999999989</v>
      </c>
      <c r="M20" s="13">
        <f t="shared" si="6"/>
        <v>0</v>
      </c>
      <c r="N20" s="59"/>
    </row>
    <row r="21" spans="1:14" ht="12.75" customHeight="1">
      <c r="A21" s="44">
        <f>IF(Report!K24="","",Report!K24)</f>
        <v>40977</v>
      </c>
      <c r="B21" s="31">
        <v>15</v>
      </c>
      <c r="C21" s="46">
        <f>IF(Input!K21="","No Data",Input!K21)</f>
        <v>93.70000000000002</v>
      </c>
      <c r="D21" s="61">
        <f t="shared" si="8"/>
        <v>3.09999999999998</v>
      </c>
      <c r="E21" s="33"/>
      <c r="F21" s="11">
        <f t="shared" si="0"/>
        <v>100</v>
      </c>
      <c r="G21" s="11">
        <f t="shared" si="1"/>
        <v>98</v>
      </c>
      <c r="H21" s="11">
        <f t="shared" si="2"/>
        <v>93.9541666666667</v>
      </c>
      <c r="I21" s="11">
        <f t="shared" si="3"/>
        <v>92</v>
      </c>
      <c r="J21" s="11">
        <f t="shared" si="4"/>
        <v>87.8361666666667</v>
      </c>
      <c r="K21" s="12">
        <f t="shared" si="7"/>
        <v>2.2999999999999967</v>
      </c>
      <c r="L21" s="12">
        <f t="shared" si="5"/>
        <v>7.520999999999989</v>
      </c>
      <c r="M21" s="13">
        <f t="shared" si="6"/>
        <v>0</v>
      </c>
      <c r="N21" s="59"/>
    </row>
    <row r="22" spans="1:13" ht="12.75" customHeight="1">
      <c r="A22" s="44">
        <f>IF(Report!K25="","",Report!K25)</f>
        <v>40979</v>
      </c>
      <c r="B22" s="31">
        <v>16</v>
      </c>
      <c r="C22" s="46">
        <f>IF(Input!K22="","No Data",Input!K22)</f>
        <v>96.5</v>
      </c>
      <c r="D22" s="61">
        <f t="shared" si="8"/>
        <v>2.799999999999983</v>
      </c>
      <c r="E22" s="33"/>
      <c r="F22" s="11">
        <f t="shared" si="0"/>
        <v>100</v>
      </c>
      <c r="G22" s="11">
        <f t="shared" si="1"/>
        <v>98</v>
      </c>
      <c r="H22" s="11">
        <f t="shared" si="2"/>
        <v>93.9541666666667</v>
      </c>
      <c r="I22" s="11">
        <f t="shared" si="3"/>
        <v>92</v>
      </c>
      <c r="J22" s="11">
        <f t="shared" si="4"/>
        <v>87.8361666666667</v>
      </c>
      <c r="K22" s="12">
        <f t="shared" si="7"/>
        <v>2.2999999999999967</v>
      </c>
      <c r="L22" s="12">
        <f t="shared" si="5"/>
        <v>7.520999999999989</v>
      </c>
      <c r="M22" s="13">
        <f t="shared" si="6"/>
        <v>0</v>
      </c>
    </row>
    <row r="23" spans="1:13" ht="12.75" customHeight="1">
      <c r="A23" s="44">
        <f>IF(Report!K26="","",Report!K26)</f>
        <v>40980</v>
      </c>
      <c r="B23" s="31">
        <v>17</v>
      </c>
      <c r="C23" s="46">
        <f>IF(Input!K23="","No Data",Input!K23)</f>
        <v>93</v>
      </c>
      <c r="D23" s="61">
        <f t="shared" si="8"/>
        <v>3.5</v>
      </c>
      <c r="E23" s="33"/>
      <c r="F23" s="11">
        <f t="shared" si="0"/>
        <v>100</v>
      </c>
      <c r="G23" s="11">
        <f t="shared" si="1"/>
        <v>98</v>
      </c>
      <c r="H23" s="11">
        <f t="shared" si="2"/>
        <v>93.9541666666667</v>
      </c>
      <c r="I23" s="11">
        <f t="shared" si="3"/>
        <v>92</v>
      </c>
      <c r="J23" s="11">
        <f t="shared" si="4"/>
        <v>87.8361666666667</v>
      </c>
      <c r="K23" s="12">
        <f t="shared" si="7"/>
        <v>2.2999999999999967</v>
      </c>
      <c r="L23" s="12">
        <f t="shared" si="5"/>
        <v>7.520999999999989</v>
      </c>
      <c r="M23" s="13">
        <f t="shared" si="6"/>
        <v>0</v>
      </c>
    </row>
    <row r="24" spans="1:13" ht="12.75" customHeight="1">
      <c r="A24" s="44">
        <f>IF(Report!K27="","",Report!K27)</f>
        <v>40981</v>
      </c>
      <c r="B24" s="31">
        <v>18</v>
      </c>
      <c r="C24" s="46">
        <f>IF(Input!K24="","No Data",Input!K24)</f>
        <v>94.8</v>
      </c>
      <c r="D24" s="61">
        <f t="shared" si="8"/>
        <v>1.7999999999999972</v>
      </c>
      <c r="E24" s="34"/>
      <c r="F24" s="11">
        <f t="shared" si="0"/>
        <v>100</v>
      </c>
      <c r="G24" s="11">
        <f t="shared" si="1"/>
        <v>98</v>
      </c>
      <c r="H24" s="11">
        <f t="shared" si="2"/>
        <v>93.9541666666667</v>
      </c>
      <c r="I24" s="11">
        <f t="shared" si="3"/>
        <v>92</v>
      </c>
      <c r="J24" s="11">
        <f t="shared" si="4"/>
        <v>87.8361666666667</v>
      </c>
      <c r="K24" s="12">
        <f t="shared" si="7"/>
        <v>2.2999999999999967</v>
      </c>
      <c r="L24" s="12">
        <f t="shared" si="5"/>
        <v>7.520999999999989</v>
      </c>
      <c r="M24" s="13">
        <f t="shared" si="6"/>
        <v>0</v>
      </c>
    </row>
    <row r="25" spans="1:13" ht="12.75" customHeight="1" thickBot="1">
      <c r="A25" s="44">
        <f>IF(Report!K28="","",Report!K28)</f>
        <v>40982</v>
      </c>
      <c r="B25" s="31">
        <v>19</v>
      </c>
      <c r="C25" s="46">
        <f>IF(Input!K25="","No Data",Input!K25)</f>
        <v>97.90000000000002</v>
      </c>
      <c r="D25" s="61">
        <f t="shared" si="8"/>
        <v>3.1000000000000227</v>
      </c>
      <c r="E25" s="34"/>
      <c r="F25" s="11">
        <f t="shared" si="0"/>
        <v>100</v>
      </c>
      <c r="G25" s="11">
        <f t="shared" si="1"/>
        <v>98</v>
      </c>
      <c r="H25" s="11">
        <f t="shared" si="2"/>
        <v>93.9541666666667</v>
      </c>
      <c r="I25" s="11">
        <f t="shared" si="3"/>
        <v>92</v>
      </c>
      <c r="J25" s="11">
        <f t="shared" si="4"/>
        <v>87.8361666666667</v>
      </c>
      <c r="K25" s="12">
        <f t="shared" si="7"/>
        <v>2.2999999999999967</v>
      </c>
      <c r="L25" s="12">
        <f t="shared" si="5"/>
        <v>7.520999999999989</v>
      </c>
      <c r="M25" s="13">
        <f t="shared" si="6"/>
        <v>0</v>
      </c>
    </row>
    <row r="26" spans="1:15" ht="12.75" customHeight="1" thickBot="1">
      <c r="A26" s="44">
        <f>IF(Report!K29="","",Report!K29)</f>
        <v>40983</v>
      </c>
      <c r="B26" s="31">
        <v>20</v>
      </c>
      <c r="C26" s="46">
        <f>IF(Input!K26="","No Data",Input!K26)</f>
        <v>94.70000000000002</v>
      </c>
      <c r="D26" s="61">
        <f t="shared" si="8"/>
        <v>3.200000000000003</v>
      </c>
      <c r="E26" s="34"/>
      <c r="F26" s="11">
        <f t="shared" si="0"/>
        <v>100</v>
      </c>
      <c r="G26" s="11">
        <f t="shared" si="1"/>
        <v>98</v>
      </c>
      <c r="H26" s="11">
        <f t="shared" si="2"/>
        <v>93.9541666666667</v>
      </c>
      <c r="I26" s="11">
        <f t="shared" si="3"/>
        <v>92</v>
      </c>
      <c r="J26" s="11">
        <f t="shared" si="4"/>
        <v>87.8361666666667</v>
      </c>
      <c r="K26" s="12">
        <f t="shared" si="7"/>
        <v>2.2999999999999967</v>
      </c>
      <c r="L26" s="12">
        <f t="shared" si="5"/>
        <v>7.520999999999989</v>
      </c>
      <c r="M26" s="13">
        <f t="shared" si="6"/>
        <v>0</v>
      </c>
      <c r="N26" s="37" t="s">
        <v>11</v>
      </c>
      <c r="O26" s="14" t="s">
        <v>0</v>
      </c>
    </row>
    <row r="27" spans="1:15" ht="12.75" customHeight="1">
      <c r="A27" s="44">
        <f>IF(Report!K30="","",Report!K30)</f>
        <v>40984</v>
      </c>
      <c r="B27" s="35">
        <v>21</v>
      </c>
      <c r="C27" s="46">
        <f>IF(Input!K27="","No Data",Input!K27)</f>
        <v>95.70000000000002</v>
      </c>
      <c r="D27" s="61">
        <f t="shared" si="8"/>
        <v>1</v>
      </c>
      <c r="E27" s="34"/>
      <c r="F27" s="11">
        <f t="shared" si="0"/>
        <v>100</v>
      </c>
      <c r="G27" s="11">
        <f t="shared" si="1"/>
        <v>98</v>
      </c>
      <c r="H27" s="11">
        <f t="shared" si="2"/>
        <v>93.9541666666667</v>
      </c>
      <c r="I27" s="11">
        <f t="shared" si="3"/>
        <v>92</v>
      </c>
      <c r="J27" s="11">
        <f t="shared" si="4"/>
        <v>87.8361666666667</v>
      </c>
      <c r="K27" s="12">
        <f t="shared" si="7"/>
        <v>2.2999999999999967</v>
      </c>
      <c r="L27" s="12">
        <f t="shared" si="5"/>
        <v>7.520999999999989</v>
      </c>
      <c r="M27" s="13">
        <f t="shared" si="6"/>
        <v>0</v>
      </c>
      <c r="N27" s="15" t="s">
        <v>42</v>
      </c>
      <c r="O27" s="22">
        <f>AVERAGE(D8:D46)</f>
        <v>2.2999999999999967</v>
      </c>
    </row>
    <row r="28" spans="1:15" ht="12.75" customHeight="1">
      <c r="A28" s="44">
        <f>IF(Report!K31="","",Report!K31)</f>
        <v>40986</v>
      </c>
      <c r="B28" s="35">
        <v>22</v>
      </c>
      <c r="C28" s="46">
        <f>IF(Input!K28="","No Data",Input!K28)</f>
        <v>92.80000000000001</v>
      </c>
      <c r="D28" s="61">
        <f t="shared" si="8"/>
        <v>2.9000000000000057</v>
      </c>
      <c r="E28" s="34"/>
      <c r="F28" s="11">
        <f t="shared" si="0"/>
        <v>100</v>
      </c>
      <c r="G28" s="11">
        <f t="shared" si="1"/>
        <v>98</v>
      </c>
      <c r="H28" s="11">
        <f t="shared" si="2"/>
        <v>93.9541666666667</v>
      </c>
      <c r="I28" s="11">
        <f t="shared" si="3"/>
        <v>92</v>
      </c>
      <c r="J28" s="11">
        <f t="shared" si="4"/>
        <v>87.8361666666667</v>
      </c>
      <c r="K28" s="12">
        <f t="shared" si="7"/>
        <v>2.2999999999999967</v>
      </c>
      <c r="L28" s="12">
        <f t="shared" si="5"/>
        <v>7.520999999999989</v>
      </c>
      <c r="M28" s="13">
        <f t="shared" si="6"/>
        <v>0</v>
      </c>
      <c r="N28" s="16"/>
      <c r="O28" s="23"/>
    </row>
    <row r="29" spans="1:15" ht="12.75" customHeight="1">
      <c r="A29" s="44">
        <f>IF(Report!K32="","",Report!K32)</f>
        <v>40987</v>
      </c>
      <c r="B29" s="35">
        <v>23</v>
      </c>
      <c r="C29" s="46">
        <f>IF(Input!K29="","No Data",Input!K29)</f>
        <v>97</v>
      </c>
      <c r="D29" s="61">
        <f t="shared" si="8"/>
        <v>4.199999999999989</v>
      </c>
      <c r="E29" s="34"/>
      <c r="F29" s="11">
        <f t="shared" si="0"/>
        <v>100</v>
      </c>
      <c r="G29" s="11">
        <f t="shared" si="1"/>
        <v>98</v>
      </c>
      <c r="H29" s="11">
        <f t="shared" si="2"/>
        <v>93.9541666666667</v>
      </c>
      <c r="I29" s="11">
        <f t="shared" si="3"/>
        <v>92</v>
      </c>
      <c r="J29" s="11">
        <f t="shared" si="4"/>
        <v>87.8361666666667</v>
      </c>
      <c r="K29" s="12">
        <f t="shared" si="7"/>
        <v>2.2999999999999967</v>
      </c>
      <c r="L29" s="12">
        <f t="shared" si="5"/>
        <v>7.520999999999989</v>
      </c>
      <c r="M29" s="13">
        <f t="shared" si="6"/>
        <v>0</v>
      </c>
      <c r="N29" s="17"/>
      <c r="O29" s="23"/>
    </row>
    <row r="30" spans="1:15" ht="12.75" customHeight="1">
      <c r="A30" s="44">
        <f>IF(Report!K33="","",Report!K33)</f>
        <v>40990</v>
      </c>
      <c r="B30" s="35">
        <v>24</v>
      </c>
      <c r="C30" s="46">
        <f>IF(Input!K30="","No Data",Input!K30)</f>
        <v>97.4</v>
      </c>
      <c r="D30" s="61">
        <f t="shared" si="8"/>
        <v>0.4000000000000057</v>
      </c>
      <c r="E30" s="34"/>
      <c r="F30" s="11">
        <f t="shared" si="0"/>
        <v>100</v>
      </c>
      <c r="G30" s="11">
        <f t="shared" si="1"/>
        <v>98</v>
      </c>
      <c r="H30" s="11">
        <f t="shared" si="2"/>
        <v>93.9541666666667</v>
      </c>
      <c r="I30" s="11">
        <f t="shared" si="3"/>
        <v>92</v>
      </c>
      <c r="J30" s="11">
        <f t="shared" si="4"/>
        <v>87.8361666666667</v>
      </c>
      <c r="K30" s="12">
        <f t="shared" si="7"/>
        <v>2.2999999999999967</v>
      </c>
      <c r="L30" s="12">
        <f t="shared" si="5"/>
        <v>7.520999999999989</v>
      </c>
      <c r="M30" s="13">
        <f t="shared" si="6"/>
        <v>0</v>
      </c>
      <c r="N30" s="18" t="s">
        <v>18</v>
      </c>
      <c r="O30" s="23">
        <f>3.27*O27</f>
        <v>7.520999999999989</v>
      </c>
    </row>
    <row r="31" spans="1:15" ht="12.75" customHeight="1" thickBot="1">
      <c r="A31" s="44">
        <f>IF(Report!K34="","",Report!K34)</f>
      </c>
      <c r="B31" s="35">
        <v>25</v>
      </c>
      <c r="C31" s="46" t="str">
        <f>IF(Input!K31="","No Data",Input!K31)</f>
        <v>No Data</v>
      </c>
      <c r="D31" s="61" t="str">
        <f t="shared" si="8"/>
        <v>N/A</v>
      </c>
      <c r="E31" s="32"/>
      <c r="F31" s="11">
        <f t="shared" si="0"/>
        <v>100</v>
      </c>
      <c r="G31" s="11">
        <f t="shared" si="1"/>
        <v>98</v>
      </c>
      <c r="H31" s="11">
        <f t="shared" si="2"/>
        <v>93.9541666666667</v>
      </c>
      <c r="I31" s="11">
        <f t="shared" si="3"/>
        <v>92</v>
      </c>
      <c r="J31" s="11">
        <f t="shared" si="4"/>
        <v>87.8361666666667</v>
      </c>
      <c r="K31" s="12">
        <f t="shared" si="7"/>
        <v>2.2999999999999967</v>
      </c>
      <c r="L31" s="12">
        <f t="shared" si="5"/>
        <v>7.520999999999989</v>
      </c>
      <c r="M31" s="13">
        <f t="shared" si="6"/>
        <v>0</v>
      </c>
      <c r="N31" s="38" t="s">
        <v>21</v>
      </c>
      <c r="O31" s="24">
        <v>0</v>
      </c>
    </row>
    <row r="32" spans="1:13" ht="12.75" customHeight="1">
      <c r="A32" s="44">
        <f>IF(Report!K35="","",Report!K35)</f>
      </c>
      <c r="B32" s="35">
        <v>26</v>
      </c>
      <c r="C32" s="46" t="str">
        <f>IF(Input!K32="","No Data",Input!K32)</f>
        <v>No Data</v>
      </c>
      <c r="D32" s="61" t="str">
        <f t="shared" si="8"/>
        <v>N/A</v>
      </c>
      <c r="E32" s="32"/>
      <c r="F32" s="11">
        <f t="shared" si="0"/>
        <v>100</v>
      </c>
      <c r="G32" s="11">
        <f t="shared" si="1"/>
        <v>98</v>
      </c>
      <c r="H32" s="11">
        <f t="shared" si="2"/>
        <v>93.9541666666667</v>
      </c>
      <c r="I32" s="11">
        <f t="shared" si="3"/>
        <v>92</v>
      </c>
      <c r="J32" s="11">
        <f t="shared" si="4"/>
        <v>87.8361666666667</v>
      </c>
      <c r="K32" s="12">
        <f t="shared" si="7"/>
        <v>2.2999999999999967</v>
      </c>
      <c r="L32" s="12">
        <f t="shared" si="5"/>
        <v>7.520999999999989</v>
      </c>
      <c r="M32" s="13">
        <f t="shared" si="6"/>
        <v>0</v>
      </c>
    </row>
    <row r="33" spans="1:13" ht="12.75" customHeight="1">
      <c r="A33" s="44">
        <f>IF(Report!K36="","",Report!K36)</f>
      </c>
      <c r="B33" s="35">
        <v>27</v>
      </c>
      <c r="C33" s="46" t="str">
        <f>IF(Input!K33="","No Data",Input!K33)</f>
        <v>No Data</v>
      </c>
      <c r="D33" s="61" t="str">
        <f t="shared" si="8"/>
        <v>N/A</v>
      </c>
      <c r="E33" s="32"/>
      <c r="F33" s="11">
        <f t="shared" si="0"/>
        <v>100</v>
      </c>
      <c r="G33" s="11">
        <f t="shared" si="1"/>
        <v>98</v>
      </c>
      <c r="H33" s="11">
        <f t="shared" si="2"/>
        <v>93.9541666666667</v>
      </c>
      <c r="I33" s="11">
        <f t="shared" si="3"/>
        <v>92</v>
      </c>
      <c r="J33" s="11">
        <f t="shared" si="4"/>
        <v>87.8361666666667</v>
      </c>
      <c r="K33" s="12">
        <f t="shared" si="7"/>
        <v>2.2999999999999967</v>
      </c>
      <c r="L33" s="12">
        <f t="shared" si="5"/>
        <v>7.520999999999989</v>
      </c>
      <c r="M33" s="13">
        <f t="shared" si="6"/>
        <v>0</v>
      </c>
    </row>
    <row r="34" spans="1:13" ht="12.75" customHeight="1">
      <c r="A34" s="44">
        <f>IF(Report!K37="","",Report!K37)</f>
      </c>
      <c r="B34" s="35">
        <v>28</v>
      </c>
      <c r="C34" s="46" t="str">
        <f>IF(Input!K34="","No Data",Input!K34)</f>
        <v>No Data</v>
      </c>
      <c r="D34" s="61" t="str">
        <f t="shared" si="8"/>
        <v>N/A</v>
      </c>
      <c r="E34" s="32"/>
      <c r="F34" s="11">
        <f t="shared" si="0"/>
        <v>100</v>
      </c>
      <c r="G34" s="11">
        <f t="shared" si="1"/>
        <v>98</v>
      </c>
      <c r="H34" s="11">
        <f t="shared" si="2"/>
        <v>93.9541666666667</v>
      </c>
      <c r="I34" s="11">
        <f t="shared" si="3"/>
        <v>92</v>
      </c>
      <c r="J34" s="11">
        <f t="shared" si="4"/>
        <v>87.8361666666667</v>
      </c>
      <c r="K34" s="12">
        <f t="shared" si="7"/>
        <v>2.2999999999999967</v>
      </c>
      <c r="L34" s="12">
        <f t="shared" si="5"/>
        <v>7.520999999999989</v>
      </c>
      <c r="M34" s="13">
        <f t="shared" si="6"/>
        <v>0</v>
      </c>
    </row>
    <row r="35" spans="1:13" ht="12.75" customHeight="1">
      <c r="A35" s="44">
        <f>IF(Report!K38="","",Report!K38)</f>
      </c>
      <c r="B35" s="35">
        <v>29</v>
      </c>
      <c r="C35" s="46" t="str">
        <f>IF(Input!K35="","No Data",Input!K35)</f>
        <v>No Data</v>
      </c>
      <c r="D35" s="61" t="str">
        <f t="shared" si="8"/>
        <v>N/A</v>
      </c>
      <c r="E35" s="32"/>
      <c r="F35" s="11">
        <f t="shared" si="0"/>
        <v>100</v>
      </c>
      <c r="G35" s="11">
        <f t="shared" si="1"/>
        <v>98</v>
      </c>
      <c r="H35" s="11">
        <f t="shared" si="2"/>
        <v>93.9541666666667</v>
      </c>
      <c r="I35" s="11">
        <f t="shared" si="3"/>
        <v>92</v>
      </c>
      <c r="J35" s="11">
        <f t="shared" si="4"/>
        <v>87.8361666666667</v>
      </c>
      <c r="K35" s="12">
        <f t="shared" si="7"/>
        <v>2.2999999999999967</v>
      </c>
      <c r="L35" s="12">
        <f t="shared" si="5"/>
        <v>7.520999999999989</v>
      </c>
      <c r="M35" s="13">
        <f t="shared" si="6"/>
        <v>0</v>
      </c>
    </row>
    <row r="36" spans="1:14" ht="12.75" customHeight="1">
      <c r="A36" s="44">
        <f>IF(Report!K39="","",Report!K39)</f>
      </c>
      <c r="B36" s="35">
        <v>30</v>
      </c>
      <c r="C36" s="46" t="str">
        <f>IF(Input!K36="","No Data",Input!K36)</f>
        <v>No Data</v>
      </c>
      <c r="D36" s="61" t="str">
        <f t="shared" si="8"/>
        <v>N/A</v>
      </c>
      <c r="E36" s="36"/>
      <c r="F36" s="11">
        <f t="shared" si="0"/>
        <v>100</v>
      </c>
      <c r="G36" s="11">
        <f t="shared" si="1"/>
        <v>98</v>
      </c>
      <c r="H36" s="11">
        <f t="shared" si="2"/>
        <v>93.9541666666667</v>
      </c>
      <c r="I36" s="11">
        <f t="shared" si="3"/>
        <v>92</v>
      </c>
      <c r="J36" s="11">
        <f t="shared" si="4"/>
        <v>87.8361666666667</v>
      </c>
      <c r="K36" s="12">
        <f t="shared" si="7"/>
        <v>2.2999999999999967</v>
      </c>
      <c r="L36" s="12">
        <f t="shared" si="5"/>
        <v>7.520999999999989</v>
      </c>
      <c r="M36" s="13">
        <f t="shared" si="6"/>
        <v>0</v>
      </c>
      <c r="N36" s="59" t="s">
        <v>32</v>
      </c>
    </row>
    <row r="37" spans="1:14" ht="12.75" customHeight="1">
      <c r="A37" s="44">
        <f>IF(Report!K40="","",Report!K40)</f>
      </c>
      <c r="B37" s="35">
        <v>31</v>
      </c>
      <c r="C37" s="46" t="str">
        <f>IF(Input!K37="","No Data",Input!K37)</f>
        <v>No Data</v>
      </c>
      <c r="D37" s="61" t="str">
        <f t="shared" si="8"/>
        <v>N/A</v>
      </c>
      <c r="E37" s="36"/>
      <c r="F37" s="11">
        <f t="shared" si="0"/>
        <v>100</v>
      </c>
      <c r="G37" s="11">
        <f t="shared" si="1"/>
        <v>98</v>
      </c>
      <c r="H37" s="11">
        <f t="shared" si="2"/>
        <v>93.9541666666667</v>
      </c>
      <c r="I37" s="11">
        <f t="shared" si="3"/>
        <v>92</v>
      </c>
      <c r="J37" s="11">
        <f t="shared" si="4"/>
        <v>87.8361666666667</v>
      </c>
      <c r="K37" s="12">
        <f t="shared" si="7"/>
        <v>2.2999999999999967</v>
      </c>
      <c r="L37" s="12">
        <f t="shared" si="5"/>
        <v>7.520999999999989</v>
      </c>
      <c r="M37" s="13">
        <f t="shared" si="6"/>
        <v>0</v>
      </c>
      <c r="N37" s="59" t="s">
        <v>33</v>
      </c>
    </row>
    <row r="38" spans="1:24" ht="12.75" customHeight="1">
      <c r="A38" s="44">
        <f>IF(Report!K41="","",Report!K41)</f>
      </c>
      <c r="B38" s="35">
        <v>32</v>
      </c>
      <c r="C38" s="46" t="str">
        <f>IF(Input!K38="","No Data",Input!K38)</f>
        <v>No Data</v>
      </c>
      <c r="D38" s="61" t="str">
        <f t="shared" si="8"/>
        <v>N/A</v>
      </c>
      <c r="E38" s="36"/>
      <c r="F38" s="11">
        <f t="shared" si="0"/>
        <v>100</v>
      </c>
      <c r="G38" s="11">
        <f t="shared" si="1"/>
        <v>98</v>
      </c>
      <c r="H38" s="11">
        <f t="shared" si="2"/>
        <v>93.9541666666667</v>
      </c>
      <c r="I38" s="11">
        <f t="shared" si="3"/>
        <v>92</v>
      </c>
      <c r="J38" s="11">
        <f t="shared" si="4"/>
        <v>87.8361666666667</v>
      </c>
      <c r="K38" s="12">
        <f t="shared" si="7"/>
        <v>2.2999999999999967</v>
      </c>
      <c r="L38" s="12">
        <f t="shared" si="5"/>
        <v>7.520999999999989</v>
      </c>
      <c r="M38" s="13">
        <f t="shared" si="6"/>
        <v>0</v>
      </c>
      <c r="P38" s="7"/>
      <c r="Q38" s="7"/>
      <c r="R38" s="7"/>
      <c r="S38" s="7"/>
      <c r="T38" s="7"/>
      <c r="U38" s="7"/>
      <c r="V38" s="7"/>
      <c r="W38" s="7"/>
      <c r="X38" s="7"/>
    </row>
    <row r="39" spans="1:24" ht="12.75" customHeight="1">
      <c r="A39" s="44">
        <f>IF(Report!K42="","",Report!K42)</f>
      </c>
      <c r="B39" s="35">
        <v>33</v>
      </c>
      <c r="C39" s="46" t="str">
        <f>IF(Input!K39="","No Data",Input!K39)</f>
        <v>No Data</v>
      </c>
      <c r="D39" s="61" t="str">
        <f t="shared" si="8"/>
        <v>N/A</v>
      </c>
      <c r="E39" s="36"/>
      <c r="F39" s="11">
        <f t="shared" si="0"/>
        <v>100</v>
      </c>
      <c r="G39" s="11">
        <f t="shared" si="1"/>
        <v>98</v>
      </c>
      <c r="H39" s="11">
        <f t="shared" si="2"/>
        <v>93.9541666666667</v>
      </c>
      <c r="I39" s="11">
        <f t="shared" si="3"/>
        <v>92</v>
      </c>
      <c r="J39" s="11">
        <f t="shared" si="4"/>
        <v>87.8361666666667</v>
      </c>
      <c r="K39" s="12">
        <f t="shared" si="7"/>
        <v>2.2999999999999967</v>
      </c>
      <c r="L39" s="12">
        <f t="shared" si="5"/>
        <v>7.520999999999989</v>
      </c>
      <c r="M39" s="13">
        <f t="shared" si="6"/>
        <v>0</v>
      </c>
      <c r="P39" s="7"/>
      <c r="Q39" s="7"/>
      <c r="R39" s="7"/>
      <c r="S39" s="7"/>
      <c r="T39" s="7"/>
      <c r="U39" s="7"/>
      <c r="V39" s="7"/>
      <c r="W39" s="7"/>
      <c r="X39" s="7"/>
    </row>
    <row r="40" spans="1:24" ht="12.75" customHeight="1">
      <c r="A40" s="44">
        <f>IF(Report!K43="","",Report!K43)</f>
      </c>
      <c r="B40" s="35">
        <v>34</v>
      </c>
      <c r="C40" s="46" t="str">
        <f>IF(Input!K40="","No Data",Input!K40)</f>
        <v>No Data</v>
      </c>
      <c r="D40" s="61" t="str">
        <f t="shared" si="8"/>
        <v>N/A</v>
      </c>
      <c r="E40" s="36"/>
      <c r="F40" s="11">
        <f t="shared" si="0"/>
        <v>100</v>
      </c>
      <c r="G40" s="11">
        <f t="shared" si="1"/>
        <v>98</v>
      </c>
      <c r="H40" s="11">
        <f t="shared" si="2"/>
        <v>93.9541666666667</v>
      </c>
      <c r="I40" s="11">
        <f t="shared" si="3"/>
        <v>92</v>
      </c>
      <c r="J40" s="11">
        <f t="shared" si="4"/>
        <v>87.8361666666667</v>
      </c>
      <c r="K40" s="12">
        <f t="shared" si="7"/>
        <v>2.2999999999999967</v>
      </c>
      <c r="L40" s="12">
        <f t="shared" si="5"/>
        <v>7.520999999999989</v>
      </c>
      <c r="M40" s="13">
        <f t="shared" si="6"/>
        <v>0</v>
      </c>
      <c r="P40" s="7"/>
      <c r="Q40" s="7"/>
      <c r="R40" s="7"/>
      <c r="S40" s="7"/>
      <c r="T40" s="7"/>
      <c r="U40" s="7"/>
      <c r="V40" s="7"/>
      <c r="W40" s="7"/>
      <c r="X40" s="7"/>
    </row>
    <row r="41" spans="1:24" ht="12.75" customHeight="1">
      <c r="A41" s="44">
        <f>IF(Report!K44="","",Report!K44)</f>
      </c>
      <c r="B41" s="35">
        <v>35</v>
      </c>
      <c r="C41" s="46" t="str">
        <f>IF(Input!K41="","No Data",Input!K41)</f>
        <v>No Data</v>
      </c>
      <c r="D41" s="61" t="str">
        <f t="shared" si="8"/>
        <v>N/A</v>
      </c>
      <c r="E41" s="36"/>
      <c r="F41" s="11">
        <f t="shared" si="0"/>
        <v>100</v>
      </c>
      <c r="G41" s="11">
        <f t="shared" si="1"/>
        <v>98</v>
      </c>
      <c r="H41" s="11">
        <f t="shared" si="2"/>
        <v>93.9541666666667</v>
      </c>
      <c r="I41" s="11">
        <f t="shared" si="3"/>
        <v>92</v>
      </c>
      <c r="J41" s="11">
        <f t="shared" si="4"/>
        <v>87.8361666666667</v>
      </c>
      <c r="K41" s="12">
        <f t="shared" si="7"/>
        <v>2.2999999999999967</v>
      </c>
      <c r="L41" s="12">
        <f t="shared" si="5"/>
        <v>7.520999999999989</v>
      </c>
      <c r="M41" s="13">
        <f t="shared" si="6"/>
        <v>0</v>
      </c>
      <c r="P41" s="7"/>
      <c r="Q41" s="7"/>
      <c r="R41" s="7"/>
      <c r="S41" s="7"/>
      <c r="T41" s="7"/>
      <c r="U41" s="7"/>
      <c r="V41" s="7"/>
      <c r="W41" s="7"/>
      <c r="X41" s="7"/>
    </row>
    <row r="42" spans="1:24" ht="12.75" customHeight="1">
      <c r="A42" s="44">
        <f>IF(Report!K45="","",Report!K45)</f>
      </c>
      <c r="B42" s="35">
        <v>36</v>
      </c>
      <c r="C42" s="46" t="str">
        <f>IF(Input!K42="","No Data",Input!K42)</f>
        <v>No Data</v>
      </c>
      <c r="D42" s="61" t="str">
        <f t="shared" si="8"/>
        <v>N/A</v>
      </c>
      <c r="E42" s="36"/>
      <c r="F42" s="11">
        <f t="shared" si="0"/>
        <v>100</v>
      </c>
      <c r="G42" s="11">
        <f t="shared" si="1"/>
        <v>98</v>
      </c>
      <c r="H42" s="11">
        <f t="shared" si="2"/>
        <v>93.9541666666667</v>
      </c>
      <c r="I42" s="11">
        <f t="shared" si="3"/>
        <v>92</v>
      </c>
      <c r="J42" s="11">
        <f t="shared" si="4"/>
        <v>87.8361666666667</v>
      </c>
      <c r="K42" s="12">
        <f t="shared" si="7"/>
        <v>2.2999999999999967</v>
      </c>
      <c r="L42" s="12">
        <f t="shared" si="5"/>
        <v>7.520999999999989</v>
      </c>
      <c r="M42" s="13">
        <f t="shared" si="6"/>
        <v>0</v>
      </c>
      <c r="P42" s="7"/>
      <c r="Q42" s="7"/>
      <c r="R42" s="7"/>
      <c r="S42" s="7"/>
      <c r="T42" s="7"/>
      <c r="U42" s="7"/>
      <c r="V42" s="7"/>
      <c r="W42" s="7"/>
      <c r="X42" s="7"/>
    </row>
    <row r="43" spans="1:24" ht="12.75" customHeight="1">
      <c r="A43" s="44">
        <f>IF(Report!K46="","",Report!K46)</f>
      </c>
      <c r="B43" s="35">
        <v>37</v>
      </c>
      <c r="C43" s="46" t="str">
        <f>IF(Input!K43="","No Data",Input!K43)</f>
        <v>No Data</v>
      </c>
      <c r="D43" s="61" t="str">
        <f t="shared" si="8"/>
        <v>N/A</v>
      </c>
      <c r="E43" s="36"/>
      <c r="F43" s="11">
        <f t="shared" si="0"/>
        <v>100</v>
      </c>
      <c r="G43" s="11">
        <f t="shared" si="1"/>
        <v>98</v>
      </c>
      <c r="H43" s="11">
        <f t="shared" si="2"/>
        <v>93.9541666666667</v>
      </c>
      <c r="I43" s="11">
        <f t="shared" si="3"/>
        <v>92</v>
      </c>
      <c r="J43" s="11">
        <f t="shared" si="4"/>
        <v>87.8361666666667</v>
      </c>
      <c r="K43" s="12">
        <f t="shared" si="7"/>
        <v>2.2999999999999967</v>
      </c>
      <c r="L43" s="12">
        <f t="shared" si="5"/>
        <v>7.520999999999989</v>
      </c>
      <c r="M43" s="13">
        <f t="shared" si="6"/>
        <v>0</v>
      </c>
      <c r="P43" s="7"/>
      <c r="Q43" s="7"/>
      <c r="R43" s="7"/>
      <c r="S43" s="7"/>
      <c r="T43" s="7"/>
      <c r="U43" s="7"/>
      <c r="V43" s="7"/>
      <c r="W43" s="7"/>
      <c r="X43" s="7"/>
    </row>
    <row r="44" spans="1:24" ht="12.75" customHeight="1">
      <c r="A44" s="44">
        <f>IF(Report!K47="","",Report!K47)</f>
      </c>
      <c r="B44" s="35">
        <v>38</v>
      </c>
      <c r="C44" s="46" t="str">
        <f>IF(Input!K44="","No Data",Input!K44)</f>
        <v>No Data</v>
      </c>
      <c r="D44" s="61" t="str">
        <f t="shared" si="8"/>
        <v>N/A</v>
      </c>
      <c r="E44" s="36"/>
      <c r="F44" s="11">
        <f t="shared" si="0"/>
        <v>100</v>
      </c>
      <c r="G44" s="11">
        <f t="shared" si="1"/>
        <v>98</v>
      </c>
      <c r="H44" s="11">
        <f t="shared" si="2"/>
        <v>93.9541666666667</v>
      </c>
      <c r="I44" s="11">
        <f t="shared" si="3"/>
        <v>92</v>
      </c>
      <c r="J44" s="11">
        <f t="shared" si="4"/>
        <v>87.8361666666667</v>
      </c>
      <c r="K44" s="12">
        <f t="shared" si="7"/>
        <v>2.2999999999999967</v>
      </c>
      <c r="L44" s="12">
        <f t="shared" si="5"/>
        <v>7.520999999999989</v>
      </c>
      <c r="M44" s="13">
        <f t="shared" si="6"/>
        <v>0</v>
      </c>
      <c r="P44" s="7"/>
      <c r="Q44" s="7"/>
      <c r="R44" s="7"/>
      <c r="S44" s="7"/>
      <c r="T44" s="7"/>
      <c r="U44" s="7"/>
      <c r="V44" s="7"/>
      <c r="W44" s="7"/>
      <c r="X44" s="7"/>
    </row>
    <row r="45" spans="1:24" ht="12.75" customHeight="1">
      <c r="A45" s="44">
        <f>IF(Report!K48="","",Report!K48)</f>
      </c>
      <c r="B45" s="35">
        <v>39</v>
      </c>
      <c r="C45" s="46" t="str">
        <f>IF(Input!K45="","No Data",Input!K45)</f>
        <v>No Data</v>
      </c>
      <c r="D45" s="61" t="str">
        <f t="shared" si="8"/>
        <v>N/A</v>
      </c>
      <c r="E45" s="36"/>
      <c r="F45" s="11">
        <f t="shared" si="0"/>
        <v>100</v>
      </c>
      <c r="G45" s="11">
        <f t="shared" si="1"/>
        <v>98</v>
      </c>
      <c r="H45" s="11">
        <f t="shared" si="2"/>
        <v>93.9541666666667</v>
      </c>
      <c r="I45" s="11">
        <f t="shared" si="3"/>
        <v>92</v>
      </c>
      <c r="J45" s="11">
        <f t="shared" si="4"/>
        <v>87.8361666666667</v>
      </c>
      <c r="K45" s="12">
        <f t="shared" si="7"/>
        <v>2.2999999999999967</v>
      </c>
      <c r="L45" s="12">
        <f t="shared" si="5"/>
        <v>7.520999999999989</v>
      </c>
      <c r="M45" s="13">
        <f t="shared" si="6"/>
        <v>0</v>
      </c>
      <c r="P45" s="7"/>
      <c r="Q45" s="7"/>
      <c r="R45" s="7"/>
      <c r="S45" s="7"/>
      <c r="T45" s="7"/>
      <c r="U45" s="7"/>
      <c r="V45" s="7"/>
      <c r="W45" s="7"/>
      <c r="X45" s="7"/>
    </row>
    <row r="46" spans="1:24" ht="12.75" customHeight="1">
      <c r="A46" s="44">
        <f>IF(Report!K49="","",Report!K49)</f>
      </c>
      <c r="B46" s="35">
        <v>40</v>
      </c>
      <c r="C46" s="46" t="str">
        <f>IF(Input!K46="","No Data",Input!K46)</f>
        <v>No Data</v>
      </c>
      <c r="D46" s="61" t="str">
        <f t="shared" si="8"/>
        <v>N/A</v>
      </c>
      <c r="E46" s="36"/>
      <c r="F46" s="11">
        <f t="shared" si="0"/>
        <v>100</v>
      </c>
      <c r="G46" s="11">
        <f t="shared" si="1"/>
        <v>98</v>
      </c>
      <c r="H46" s="11">
        <f t="shared" si="2"/>
        <v>93.9541666666667</v>
      </c>
      <c r="I46" s="11">
        <f t="shared" si="3"/>
        <v>92</v>
      </c>
      <c r="J46" s="11">
        <f t="shared" si="4"/>
        <v>87.8361666666667</v>
      </c>
      <c r="K46" s="12">
        <f t="shared" si="7"/>
        <v>2.2999999999999967</v>
      </c>
      <c r="L46" s="12">
        <f t="shared" si="5"/>
        <v>7.520999999999989</v>
      </c>
      <c r="M46" s="13">
        <f t="shared" si="6"/>
        <v>0</v>
      </c>
      <c r="P46" s="7"/>
      <c r="Q46" s="7"/>
      <c r="R46" s="7"/>
      <c r="S46" s="7"/>
      <c r="T46" s="7"/>
      <c r="U46" s="7"/>
      <c r="V46" s="7"/>
      <c r="W46" s="7"/>
      <c r="X46" s="7"/>
    </row>
    <row r="47" spans="2:12" s="7" customFormat="1" ht="12.75" customHeight="1">
      <c r="B47" s="6"/>
      <c r="C47" s="47"/>
      <c r="D47" s="6"/>
      <c r="E47" s="6"/>
      <c r="F47" s="6"/>
      <c r="G47" s="6"/>
      <c r="H47" s="6"/>
      <c r="I47" s="6"/>
      <c r="J47" s="6"/>
      <c r="K47" s="6"/>
      <c r="L47" s="6"/>
    </row>
    <row r="48" spans="2:12" s="7" customFormat="1" ht="12.75" customHeight="1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</row>
    <row r="49" spans="2:12" s="7" customFormat="1" ht="12.75" customHeight="1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</row>
    <row r="50" spans="2:12" s="7" customFormat="1" ht="12.75" customHeight="1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2:12" s="7" customFormat="1" ht="12.75" customHeight="1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2:12" s="7" customFormat="1" ht="12.75" customHeight="1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2:12" s="7" customFormat="1" ht="12.75" customHeight="1">
      <c r="B53" s="6"/>
      <c r="C53" s="6"/>
      <c r="D53" s="19"/>
      <c r="E53" s="6"/>
      <c r="F53" s="6"/>
      <c r="G53" s="6"/>
      <c r="H53" s="6"/>
      <c r="I53" s="6"/>
      <c r="J53" s="6"/>
      <c r="K53" s="6"/>
      <c r="L53" s="6"/>
    </row>
    <row r="54" spans="2:24" ht="12.75" customHeight="1">
      <c r="B54" s="6"/>
      <c r="C54" s="6"/>
      <c r="D54" s="19"/>
      <c r="E54" s="6"/>
      <c r="P54" s="7"/>
      <c r="Q54" s="7"/>
      <c r="R54" s="7"/>
      <c r="S54" s="7"/>
      <c r="T54" s="7"/>
      <c r="U54" s="7"/>
      <c r="V54" s="7"/>
      <c r="W54" s="7"/>
      <c r="X54" s="7"/>
    </row>
    <row r="55" spans="2:24" ht="12.75" customHeight="1">
      <c r="B55" s="6"/>
      <c r="C55" s="6"/>
      <c r="D55" s="6"/>
      <c r="E55" s="6"/>
      <c r="P55" s="7"/>
      <c r="Q55" s="7"/>
      <c r="R55" s="7"/>
      <c r="S55" s="7"/>
      <c r="T55" s="7"/>
      <c r="U55" s="7"/>
      <c r="V55" s="7"/>
      <c r="W55" s="7"/>
      <c r="X55" s="7"/>
    </row>
    <row r="56" spans="2:24" ht="12.75" customHeight="1">
      <c r="B56" s="6"/>
      <c r="C56" s="6"/>
      <c r="D56" s="6"/>
      <c r="E56" s="6"/>
      <c r="P56" s="7"/>
      <c r="Q56" s="7"/>
      <c r="R56" s="7"/>
      <c r="S56" s="7"/>
      <c r="T56" s="7"/>
      <c r="U56" s="7"/>
      <c r="V56" s="7"/>
      <c r="W56" s="7"/>
      <c r="X56" s="7"/>
    </row>
    <row r="57" spans="2:24" ht="12.75" customHeight="1">
      <c r="B57" s="6"/>
      <c r="C57" s="6"/>
      <c r="D57" s="6"/>
      <c r="E57" s="6"/>
      <c r="P57" s="7"/>
      <c r="Q57" s="7"/>
      <c r="R57" s="7"/>
      <c r="S57" s="7"/>
      <c r="T57" s="7"/>
      <c r="U57" s="7"/>
      <c r="V57" s="7"/>
      <c r="W57" s="7"/>
      <c r="X57" s="7"/>
    </row>
    <row r="58" spans="2:24" ht="12.75" customHeight="1">
      <c r="B58" s="6"/>
      <c r="C58" s="6"/>
      <c r="D58" s="41" t="s">
        <v>15</v>
      </c>
      <c r="E58" s="6"/>
      <c r="P58" s="7"/>
      <c r="Q58" s="7"/>
      <c r="R58" s="7"/>
      <c r="S58" s="7"/>
      <c r="T58" s="7"/>
      <c r="U58" s="7"/>
      <c r="V58" s="7"/>
      <c r="W58" s="7"/>
      <c r="X58" s="7"/>
    </row>
    <row r="59" spans="2:24" ht="12.75" customHeight="1">
      <c r="B59" s="6"/>
      <c r="C59" s="6"/>
      <c r="D59" s="6"/>
      <c r="E59" s="6"/>
      <c r="P59" s="7"/>
      <c r="Q59" s="7"/>
      <c r="R59" s="7"/>
      <c r="S59" s="7"/>
      <c r="T59" s="7"/>
      <c r="U59" s="7"/>
      <c r="V59" s="7"/>
      <c r="W59" s="7"/>
      <c r="X59" s="7"/>
    </row>
    <row r="60" spans="2:24" ht="12.75" customHeight="1">
      <c r="B60" s="6"/>
      <c r="C60" s="6"/>
      <c r="D60" s="6"/>
      <c r="E60" s="6"/>
      <c r="P60" s="7"/>
      <c r="Q60" s="7"/>
      <c r="R60" s="7"/>
      <c r="S60" s="7"/>
      <c r="T60" s="7"/>
      <c r="U60" s="7"/>
      <c r="V60" s="7"/>
      <c r="W60" s="7"/>
      <c r="X60" s="7"/>
    </row>
    <row r="61" spans="2:24" ht="12.75" customHeight="1">
      <c r="B61" s="6"/>
      <c r="C61" s="6"/>
      <c r="D61" s="6"/>
      <c r="E61" s="6"/>
      <c r="P61" s="7"/>
      <c r="Q61" s="7"/>
      <c r="R61" s="7"/>
      <c r="S61" s="7"/>
      <c r="T61" s="7"/>
      <c r="U61" s="7"/>
      <c r="V61" s="7"/>
      <c r="W61" s="7"/>
      <c r="X61" s="7"/>
    </row>
    <row r="62" spans="2:24" ht="12.75" customHeight="1">
      <c r="B62" s="6"/>
      <c r="C62" s="6"/>
      <c r="D62" s="6"/>
      <c r="E62" s="6"/>
      <c r="P62" s="7"/>
      <c r="Q62" s="7"/>
      <c r="R62" s="7"/>
      <c r="S62" s="7"/>
      <c r="T62" s="7"/>
      <c r="U62" s="7"/>
      <c r="V62" s="7"/>
      <c r="W62" s="7"/>
      <c r="X62" s="7"/>
    </row>
    <row r="63" spans="2:24" ht="12.75" customHeight="1">
      <c r="B63" s="6"/>
      <c r="C63" s="6"/>
      <c r="D63" s="6"/>
      <c r="E63" s="6"/>
      <c r="P63" s="7"/>
      <c r="Q63" s="7"/>
      <c r="R63" s="7"/>
      <c r="S63" s="7"/>
      <c r="T63" s="7"/>
      <c r="U63" s="7"/>
      <c r="V63" s="7"/>
      <c r="W63" s="7"/>
      <c r="X63" s="7"/>
    </row>
    <row r="64" spans="2:24" ht="12.75" customHeight="1">
      <c r="B64" s="6"/>
      <c r="C64" s="6"/>
      <c r="D64" s="6"/>
      <c r="E64" s="6"/>
      <c r="P64" s="7"/>
      <c r="Q64" s="7"/>
      <c r="R64" s="7"/>
      <c r="S64" s="7"/>
      <c r="T64" s="7"/>
      <c r="U64" s="7"/>
      <c r="V64" s="7"/>
      <c r="W64" s="7"/>
      <c r="X64" s="7"/>
    </row>
    <row r="65" spans="2:24" ht="12.75" customHeight="1">
      <c r="B65" s="6"/>
      <c r="C65" s="6"/>
      <c r="D65" s="6"/>
      <c r="E65" s="6"/>
      <c r="P65" s="7"/>
      <c r="Q65" s="7"/>
      <c r="R65" s="7"/>
      <c r="S65" s="7"/>
      <c r="T65" s="7"/>
      <c r="U65" s="7"/>
      <c r="V65" s="7"/>
      <c r="W65" s="7"/>
      <c r="X65" s="7"/>
    </row>
    <row r="66" spans="2:24" ht="12.75" customHeight="1">
      <c r="B66" s="6"/>
      <c r="C66" s="6"/>
      <c r="D66" s="6"/>
      <c r="E66" s="6"/>
      <c r="P66" s="7"/>
      <c r="Q66" s="7"/>
      <c r="R66" s="7"/>
      <c r="S66" s="7"/>
      <c r="T66" s="7"/>
      <c r="U66" s="7"/>
      <c r="V66" s="7"/>
      <c r="W66" s="7"/>
      <c r="X66" s="7"/>
    </row>
    <row r="67" spans="2:24" ht="12.75" customHeight="1">
      <c r="B67" s="6"/>
      <c r="C67" s="6"/>
      <c r="D67" s="6"/>
      <c r="E67" s="6"/>
      <c r="P67" s="7"/>
      <c r="Q67" s="7"/>
      <c r="R67" s="7"/>
      <c r="S67" s="7"/>
      <c r="T67" s="7"/>
      <c r="U67" s="7"/>
      <c r="V67" s="7"/>
      <c r="W67" s="7"/>
      <c r="X67" s="7"/>
    </row>
    <row r="68" spans="2:24" ht="12.75" customHeight="1">
      <c r="B68" s="6"/>
      <c r="C68" s="6"/>
      <c r="D68" s="6"/>
      <c r="E68" s="6"/>
      <c r="P68" s="7"/>
      <c r="Q68" s="7"/>
      <c r="R68" s="7"/>
      <c r="S68" s="7"/>
      <c r="T68" s="7"/>
      <c r="U68" s="7"/>
      <c r="V68" s="7"/>
      <c r="W68" s="7"/>
      <c r="X68" s="7"/>
    </row>
  </sheetData>
  <sheetProtection/>
  <mergeCells count="7">
    <mergeCell ref="A4:B4"/>
    <mergeCell ref="C4:D4"/>
    <mergeCell ref="A1:B1"/>
    <mergeCell ref="C1:D1"/>
    <mergeCell ref="A2:B2"/>
    <mergeCell ref="A3:B3"/>
    <mergeCell ref="C3:D3"/>
  </mergeCells>
  <printOptions/>
  <pageMargins left="0.39" right="0.25" top="0.75" bottom="0.75" header="0.3" footer="0.3"/>
  <pageSetup horizontalDpi="600" verticalDpi="600" orientation="landscape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E51" sqref="E51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92" zoomScaleNormal="92" zoomScalePageLayoutView="0" workbookViewId="0" topLeftCell="A1">
      <selection activeCell="A1" sqref="A1:IV65536"/>
    </sheetView>
  </sheetViews>
  <sheetFormatPr defaultColWidth="9.140625" defaultRowHeight="12.75" customHeight="1"/>
  <cols>
    <col min="2" max="5" width="9.140625" style="1" customWidth="1"/>
    <col min="6" max="12" width="9.140625" style="6" customWidth="1"/>
    <col min="13" max="15" width="9.140625" style="7" customWidth="1"/>
    <col min="25" max="28" width="9.140625" style="7" customWidth="1"/>
  </cols>
  <sheetData/>
  <sheetProtection/>
  <printOptions/>
  <pageMargins left="0.39" right="0.25" top="0.75" bottom="0.75" header="0.3" footer="0.3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Jesper</dc:creator>
  <cp:keywords/>
  <dc:description/>
  <cp:lastModifiedBy>Mike Chambers</cp:lastModifiedBy>
  <cp:lastPrinted>2012-04-12T15:53:02Z</cp:lastPrinted>
  <dcterms:created xsi:type="dcterms:W3CDTF">2004-11-05T08:11:40Z</dcterms:created>
  <dcterms:modified xsi:type="dcterms:W3CDTF">2012-04-17T17:51:37Z</dcterms:modified>
  <cp:category/>
  <cp:version/>
  <cp:contentType/>
  <cp:contentStatus/>
</cp:coreProperties>
</file>